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2.xml" ContentType="application/vnd.openxmlformats-officedocument.spreadsheetml.comments+xml"/>
  <Override PartName="/xl/drawings/drawing10.xml" ContentType="application/vnd.openxmlformats-officedocument.drawing+xml"/>
  <Override PartName="/xl/comments3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bri\Downloads\"/>
    </mc:Choice>
  </mc:AlternateContent>
  <xr:revisionPtr revIDLastSave="0" documentId="8_{5FE28744-0460-41DA-92DF-4614A2530F5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icio" sheetId="1" r:id="rId1"/>
    <sheet name="Cálculo de muestra" sheetId="3" r:id="rId2"/>
    <sheet name="Tiempos" sheetId="2" r:id="rId3"/>
    <sheet name="Suplementos" sheetId="5" r:id="rId4"/>
    <sheet name="Aplicación del TE" sheetId="6" r:id="rId5"/>
    <sheet name="Produccion" sheetId="7" r:id="rId6"/>
    <sheet name="P. Entrega" sheetId="8" r:id="rId7"/>
    <sheet name="Productividad" sheetId="10" r:id="rId8"/>
    <sheet name="Costos" sheetId="9" r:id="rId9"/>
    <sheet name="Elementos" sheetId="4" r:id="rId10"/>
    <sheet name="FORMATO TOMA DE TIEMPOS - C-OPE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7" i="14" l="1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S11" i="14"/>
  <c r="S10" i="14"/>
  <c r="S9" i="14"/>
  <c r="S8" i="14"/>
  <c r="S7" i="14"/>
  <c r="S6" i="14"/>
  <c r="S17" i="14" l="1"/>
  <c r="G17" i="5" l="1"/>
  <c r="G20" i="5"/>
  <c r="G42" i="9"/>
  <c r="G18" i="9"/>
  <c r="G10" i="9"/>
  <c r="G20" i="9" l="1"/>
  <c r="G22" i="9" s="1"/>
  <c r="B6" i="10" l="1"/>
  <c r="B6" i="8"/>
  <c r="H16" i="3"/>
  <c r="H15" i="3" s="1"/>
  <c r="H20" i="3" l="1"/>
  <c r="G4" i="2" l="1"/>
  <c r="G7" i="2"/>
  <c r="H102" i="2" l="1"/>
  <c r="H93" i="2"/>
  <c r="H84" i="2"/>
  <c r="H75" i="2"/>
  <c r="H66" i="2"/>
  <c r="H57" i="2"/>
  <c r="H48" i="2"/>
  <c r="H39" i="2"/>
  <c r="H21" i="2"/>
  <c r="P10" i="2"/>
  <c r="S102" i="2"/>
  <c r="R102" i="2"/>
  <c r="Q102" i="2"/>
  <c r="P102" i="2"/>
  <c r="N102" i="2"/>
  <c r="M102" i="2"/>
  <c r="K102" i="2"/>
  <c r="J102" i="2"/>
  <c r="V96" i="2" s="1"/>
  <c r="X96" i="2" s="1"/>
  <c r="I102" i="2"/>
  <c r="S93" i="2"/>
  <c r="R93" i="2"/>
  <c r="Q93" i="2"/>
  <c r="P93" i="2"/>
  <c r="N93" i="2"/>
  <c r="M93" i="2"/>
  <c r="K93" i="2"/>
  <c r="V87" i="2" s="1"/>
  <c r="X87" i="2" s="1"/>
  <c r="J93" i="2"/>
  <c r="I93" i="2"/>
  <c r="S84" i="2"/>
  <c r="R84" i="2"/>
  <c r="Q84" i="2"/>
  <c r="P84" i="2"/>
  <c r="N84" i="2"/>
  <c r="M84" i="2"/>
  <c r="K84" i="2"/>
  <c r="J84" i="2"/>
  <c r="V78" i="2" s="1"/>
  <c r="X78" i="2" s="1"/>
  <c r="I84" i="2"/>
  <c r="S75" i="2"/>
  <c r="R75" i="2"/>
  <c r="Q75" i="2"/>
  <c r="P75" i="2"/>
  <c r="N75" i="2"/>
  <c r="M75" i="2"/>
  <c r="K75" i="2"/>
  <c r="J75" i="2"/>
  <c r="I75" i="2"/>
  <c r="S66" i="2"/>
  <c r="R66" i="2"/>
  <c r="Q66" i="2"/>
  <c r="P66" i="2"/>
  <c r="N66" i="2"/>
  <c r="M66" i="2"/>
  <c r="K66" i="2"/>
  <c r="J66" i="2"/>
  <c r="I66" i="2"/>
  <c r="S57" i="2"/>
  <c r="R57" i="2"/>
  <c r="Q57" i="2"/>
  <c r="P57" i="2"/>
  <c r="N57" i="2"/>
  <c r="V51" i="2" s="1"/>
  <c r="X51" i="2" s="1"/>
  <c r="M57" i="2"/>
  <c r="K57" i="2"/>
  <c r="J57" i="2"/>
  <c r="I57" i="2"/>
  <c r="S48" i="2"/>
  <c r="R48" i="2"/>
  <c r="Q48" i="2"/>
  <c r="P48" i="2"/>
  <c r="N48" i="2"/>
  <c r="M48" i="2"/>
  <c r="K48" i="2"/>
  <c r="J48" i="2"/>
  <c r="I48" i="2"/>
  <c r="S39" i="2"/>
  <c r="R39" i="2"/>
  <c r="Q39" i="2"/>
  <c r="P39" i="2"/>
  <c r="N39" i="2"/>
  <c r="M39" i="2"/>
  <c r="K39" i="2"/>
  <c r="J39" i="2"/>
  <c r="I39" i="2"/>
  <c r="V60" i="2" l="1"/>
  <c r="X60" i="2" s="1"/>
  <c r="V69" i="2"/>
  <c r="X69" i="2" s="1"/>
  <c r="V33" i="2"/>
  <c r="X33" i="2" s="1"/>
  <c r="V42" i="2"/>
  <c r="X42" i="2" s="1"/>
  <c r="U51" i="2"/>
  <c r="U78" i="2"/>
  <c r="U87" i="2"/>
  <c r="U60" i="2"/>
  <c r="U96" i="2"/>
  <c r="U33" i="2"/>
  <c r="U69" i="2"/>
  <c r="U42" i="2"/>
  <c r="G35" i="5"/>
  <c r="G32" i="5"/>
  <c r="G29" i="5"/>
  <c r="G26" i="5"/>
  <c r="G23" i="5"/>
  <c r="M5" i="5"/>
  <c r="H8" i="5" s="1"/>
  <c r="L5" i="5"/>
  <c r="G8" i="5" s="1"/>
  <c r="S30" i="2"/>
  <c r="R30" i="2"/>
  <c r="Q30" i="2"/>
  <c r="P30" i="2"/>
  <c r="N30" i="2"/>
  <c r="M30" i="2"/>
  <c r="K30" i="2"/>
  <c r="J30" i="2"/>
  <c r="I30" i="2"/>
  <c r="H30" i="2"/>
  <c r="S21" i="2"/>
  <c r="R21" i="2"/>
  <c r="Q21" i="2"/>
  <c r="P21" i="2"/>
  <c r="N21" i="2"/>
  <c r="M21" i="2"/>
  <c r="I21" i="2"/>
  <c r="V15" i="2" s="1"/>
  <c r="X15" i="2" s="1"/>
  <c r="K21" i="2"/>
  <c r="J21" i="2"/>
  <c r="P4" i="2"/>
  <c r="P7" i="2"/>
  <c r="V24" i="2" l="1"/>
  <c r="X24" i="2" s="1"/>
  <c r="U24" i="2"/>
  <c r="G10" i="2"/>
  <c r="U15" i="2"/>
  <c r="G11" i="5"/>
  <c r="G38" i="5"/>
  <c r="G14" i="5"/>
  <c r="G7" i="5"/>
  <c r="H7" i="5"/>
  <c r="G24" i="9" l="1"/>
  <c r="G26" i="9" s="1"/>
  <c r="G32" i="9" s="1"/>
  <c r="G7" i="7"/>
  <c r="G41" i="5"/>
  <c r="G21" i="7" l="1"/>
  <c r="G17" i="7"/>
  <c r="F19" i="8" s="1"/>
  <c r="H19" i="8" s="1"/>
  <c r="G13" i="7"/>
  <c r="G38" i="9"/>
  <c r="G36" i="9"/>
  <c r="G9" i="7"/>
  <c r="F15" i="10" s="1"/>
  <c r="F19" i="10" s="1"/>
  <c r="B22" i="10" s="1"/>
  <c r="G44" i="9" l="1"/>
  <c r="H19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Sala</author>
  </authors>
  <commentList>
    <comment ref="F1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- Inundaciones
- Fallas
- Accidentes
- Ausentismo
Esta tasa oscila frecuentemente entre el 5% y el 15%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Sala</author>
  </authors>
  <commentList>
    <comment ref="G8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- Salud
- Pensión
- Parafiscales
- ARL
- Cesantías
- Intereses
- Prima
- Vacaciones
Usualmente equivalente al: 51,85%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tc={3F88D289-2790-4387-A212-91BC029FEAC9}</author>
  </authors>
  <commentList>
    <comment ref="S17" authorId="0" shapeId="0" xr:uid="{3F88D289-2790-4387-A212-91BC029FEAC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TIEMPO CICLO PROMEDIO DE LA TOMA DE TIEMPOS</t>
      </text>
    </comment>
  </commentList>
</comments>
</file>

<file path=xl/sharedStrings.xml><?xml version="1.0" encoding="utf-8"?>
<sst xmlns="http://schemas.openxmlformats.org/spreadsheetml/2006/main" count="272" uniqueCount="189">
  <si>
    <t>Nombre de la operación:</t>
  </si>
  <si>
    <t>Materiales:</t>
  </si>
  <si>
    <t>Estudio Nº:</t>
  </si>
  <si>
    <t>Fecha:</t>
  </si>
  <si>
    <t>Número de elementos a medir:</t>
  </si>
  <si>
    <t>Instalación - Máquina:</t>
  </si>
  <si>
    <t>Observaciones:</t>
  </si>
  <si>
    <t>Procedimiento Estándar Nº:</t>
  </si>
  <si>
    <t>Calcular el número de observaciones</t>
  </si>
  <si>
    <t>ESTUDIO DE TIEMPOS</t>
  </si>
  <si>
    <t>Registre los tiempos en las celdas blancas</t>
  </si>
  <si>
    <t>h:mm:ss</t>
  </si>
  <si>
    <t>¿Los tiempos son menores a 2 minutos?</t>
  </si>
  <si>
    <t>ESTUDIO DE TIEMPOS - CÁLCULO DEL NÚMERO DE OBSERVACIONES</t>
  </si>
  <si>
    <t>Ingresar tiempos observados</t>
  </si>
  <si>
    <t>Nombre del elemento</t>
  </si>
  <si>
    <t>Actividad inicial (Start)</t>
  </si>
  <si>
    <t>Actividad final (Stop)</t>
  </si>
  <si>
    <t>Obs 1</t>
  </si>
  <si>
    <t>Obs 2</t>
  </si>
  <si>
    <t>Obs 3</t>
  </si>
  <si>
    <t>Obs 4</t>
  </si>
  <si>
    <t>Obs 5</t>
  </si>
  <si>
    <t>Obs 6</t>
  </si>
  <si>
    <t>Obs 7</t>
  </si>
  <si>
    <t>Obs 8</t>
  </si>
  <si>
    <t>Obs 9</t>
  </si>
  <si>
    <t>Obs 10</t>
  </si>
  <si>
    <t>Valoración</t>
  </si>
  <si>
    <t>Tiempo observado</t>
  </si>
  <si>
    <t>Tiempo normal</t>
  </si>
  <si>
    <t>SUMA</t>
  </si>
  <si>
    <t>Tiempo Normal</t>
  </si>
  <si>
    <t>Suplementos</t>
  </si>
  <si>
    <t>Tiempo Estándar</t>
  </si>
  <si>
    <t>ESTUDIO DE TIEMPOS - TIEMPOS OBSERVADOS Y VALORACIÓN DEL RITMO DE TRABAJO</t>
  </si>
  <si>
    <t>¿Género del operario?</t>
  </si>
  <si>
    <t>Necesidades personales</t>
  </si>
  <si>
    <t>Hombre</t>
  </si>
  <si>
    <t>Mujer</t>
  </si>
  <si>
    <t>Básico por fatiga</t>
  </si>
  <si>
    <t>Suplementos Constantes</t>
  </si>
  <si>
    <t>¿El trabajo se realiza de pie?</t>
  </si>
  <si>
    <t>SÍ</t>
  </si>
  <si>
    <t>NO</t>
  </si>
  <si>
    <t>¿Cómo es la postura habitual para realizar el trabajo?</t>
  </si>
  <si>
    <t>Lígeramente incómoda</t>
  </si>
  <si>
    <t>Incómoda (Inclinada)</t>
  </si>
  <si>
    <t>Muy incómoda (Estirado)</t>
  </si>
  <si>
    <t>Kg</t>
  </si>
  <si>
    <t>2,5 Kg</t>
  </si>
  <si>
    <t>5 Kg</t>
  </si>
  <si>
    <t>7,5 Kg</t>
  </si>
  <si>
    <t>10 Kg</t>
  </si>
  <si>
    <t>12,5 Kg</t>
  </si>
  <si>
    <t>17,5 Kg</t>
  </si>
  <si>
    <t>20 Kg</t>
  </si>
  <si>
    <t>22,5 Kg</t>
  </si>
  <si>
    <t>25 Kg</t>
  </si>
  <si>
    <t>30 Kg</t>
  </si>
  <si>
    <t>33,5 Kg</t>
  </si>
  <si>
    <t>Lígeramente por debajo de lo normal</t>
  </si>
  <si>
    <t>Bastante po debajo de lo normal</t>
  </si>
  <si>
    <t>Absolutamente insuficiente</t>
  </si>
  <si>
    <t>15 Kg</t>
  </si>
  <si>
    <t>Cómoda</t>
  </si>
  <si>
    <t>Índice de enfriamiento, termómetro de Kata (milicalorías/cm2/seg)</t>
  </si>
  <si>
    <t>Condiciones atmosféricas</t>
  </si>
  <si>
    <t>Uso de la fuerza</t>
  </si>
  <si>
    <t>Levanta, tira o empuja un peso equivalente a:</t>
  </si>
  <si>
    <t>Iluminación</t>
  </si>
  <si>
    <t>La percepción de iluminación es:</t>
  </si>
  <si>
    <t>Normal</t>
  </si>
  <si>
    <t>Tensión visual</t>
  </si>
  <si>
    <t>Cierta precisión</t>
  </si>
  <si>
    <t>Precisión</t>
  </si>
  <si>
    <t>Gran precisión</t>
  </si>
  <si>
    <t>Postura anormal</t>
  </si>
  <si>
    <t>Ruido</t>
  </si>
  <si>
    <t>La sensación de ruido percibido es:</t>
  </si>
  <si>
    <t>La operación realizada requiere:</t>
  </si>
  <si>
    <t>Continuo</t>
  </si>
  <si>
    <t>Intermitente y fuerte</t>
  </si>
  <si>
    <t>Intermitente y muy fuerte</t>
  </si>
  <si>
    <t>Estridente y muy fuerte</t>
  </si>
  <si>
    <t>Tensión mental</t>
  </si>
  <si>
    <t>La operación realizada es:</t>
  </si>
  <si>
    <t>Algo compleja</t>
  </si>
  <si>
    <t>Compleja o de atención dividida</t>
  </si>
  <si>
    <t>Muy compleja</t>
  </si>
  <si>
    <t>Monotonía</t>
  </si>
  <si>
    <t>Algo monótona</t>
  </si>
  <si>
    <t>Monótona</t>
  </si>
  <si>
    <t>Bastante monótona</t>
  </si>
  <si>
    <t>Monotonía física</t>
  </si>
  <si>
    <t>Algo aburrida</t>
  </si>
  <si>
    <t>Aburrida</t>
  </si>
  <si>
    <t>Muy aburrida</t>
  </si>
  <si>
    <t>Elemento 1</t>
  </si>
  <si>
    <t>Elemento 2</t>
  </si>
  <si>
    <t>Elemento 3</t>
  </si>
  <si>
    <t>Elemento 4</t>
  </si>
  <si>
    <t>Elemento 5</t>
  </si>
  <si>
    <t>Elemento 6</t>
  </si>
  <si>
    <t>Elemento 7</t>
  </si>
  <si>
    <t>Elemento 8</t>
  </si>
  <si>
    <t>Elemento 9</t>
  </si>
  <si>
    <t>Elemento 10</t>
  </si>
  <si>
    <t>Tiempo estándar de la operación</t>
  </si>
  <si>
    <t>Suplementos promedio:</t>
  </si>
  <si>
    <t>ESTUDIO DE TIEMPOS - DETERMINACIÓN DE LOS SUPLEMENTOS</t>
  </si>
  <si>
    <t>Los suplementos del elemento son del:</t>
  </si>
  <si>
    <t>¿QUÉ ES UN ELEMENTO?</t>
  </si>
  <si>
    <t>"Un elemento es la parte delimitada de una tarea definida que se selecciona con el propósito de facilitar la observación, la medición y el análisis. Un elemento debe tener una actividad inicial y una actividad final bien definida, de manera que la toma de tiempos resulte sencilla."</t>
  </si>
  <si>
    <t>APLICACIONES DEL TIEMPO ESTÁNDAR</t>
  </si>
  <si>
    <t>Cálculo de producción</t>
  </si>
  <si>
    <t>Tiempo estándar de fabricaciónpor unidad</t>
  </si>
  <si>
    <t>Número de unidades por hora</t>
  </si>
  <si>
    <t>Número de horas por turno</t>
  </si>
  <si>
    <t>Número de unidades por turno</t>
  </si>
  <si>
    <t>Número de turnos por día</t>
  </si>
  <si>
    <t>Número de unidades por día</t>
  </si>
  <si>
    <t>Número de días laborales por mes</t>
  </si>
  <si>
    <t>Número de unidades por mes</t>
  </si>
  <si>
    <t>CÁLCULOS DE PRODUCCIÓN</t>
  </si>
  <si>
    <t>Plazos de entrega</t>
  </si>
  <si>
    <t>Tamaño del pedido en unidades</t>
  </si>
  <si>
    <t>Tasa de imprevistos</t>
  </si>
  <si>
    <t>Plazo de entrega</t>
  </si>
  <si>
    <t>CÁLCULO DE PLAZOS DE ENTREGA</t>
  </si>
  <si>
    <t>Producción real del operario (Unidades por hora)</t>
  </si>
  <si>
    <t>Producción esperada del operario (Unidades por hora)</t>
  </si>
  <si>
    <t>Productividad del operario</t>
  </si>
  <si>
    <t>ÍNDICE DE PRODUCTIVIDAD</t>
  </si>
  <si>
    <t xml:space="preserve">Teniendo en cuenta que la producción esperada se estimó considerando una serie de suplementos equivalentes a </t>
  </si>
  <si>
    <t xml:space="preserve"> relacionados con el/la operario(a) y con las condiciones del trabajo, una productividad del  </t>
  </si>
  <si>
    <t xml:space="preserve"> se puede considerar como INEFICIENTE. Los planes de acción pueden considerar: Revisar Los suplementos establecidos; la curva de fatiga del operario o la actitud del mismo en el desempeño de las operaciones.</t>
  </si>
  <si>
    <t xml:space="preserve"> se puede considerar como REGULAR. Los planes de acción pueden considerar: Revisar Los suplementos establecidos; la curva de fatiga del operario o la actitud del mismo en el desempeño de las operaciones.</t>
  </si>
  <si>
    <t xml:space="preserve"> se puede considerar como ACEPTABLE. Los planes de acción pueden considerar: Estimular al colaborador para superar la meta de producción con el propósito de alcanzar incentivos.</t>
  </si>
  <si>
    <t xml:space="preserve"> se puede considerar como EXCELENTE. Los planes de acción pueden considerar: Establecer un plan de incentivos.</t>
  </si>
  <si>
    <t>Cálculo de mano de obra</t>
  </si>
  <si>
    <t>Carga prestacional</t>
  </si>
  <si>
    <t>Salario mensual bruto laboral del operario</t>
  </si>
  <si>
    <t>Horas trabajadas por el operario al mes</t>
  </si>
  <si>
    <t>Carga prestacional (%)</t>
  </si>
  <si>
    <t>Carga prestacional en $</t>
  </si>
  <si>
    <t>Valor de mano de obra del operario por hora</t>
  </si>
  <si>
    <t>Valor de mano de obra del operario por minuto</t>
  </si>
  <si>
    <t>Tiempo estándar de fabricación por unidad</t>
  </si>
  <si>
    <t>Costo de mano de obra por unidad de fabricación</t>
  </si>
  <si>
    <t>Horas trabajadas por el operario al día</t>
  </si>
  <si>
    <t>Días trabajados por el operario al mes</t>
  </si>
  <si>
    <t>Horas extras trabajadas por el operario al mes</t>
  </si>
  <si>
    <t>Costo de Materia Prima por unidad de fabricación</t>
  </si>
  <si>
    <t>Costos Indirectos por unidad de fabricación</t>
  </si>
  <si>
    <t>Costo Total Unitario</t>
  </si>
  <si>
    <t>Utilidad esperada por unidad de fabricación</t>
  </si>
  <si>
    <t>Porcentaje de contribución unitario</t>
  </si>
  <si>
    <t>Precio de venta unitario</t>
  </si>
  <si>
    <t>Costos Fijos Totales</t>
  </si>
  <si>
    <t>Punto de equilibrio en unidades</t>
  </si>
  <si>
    <t>Punto de equilibrio en $</t>
  </si>
  <si>
    <t>ANÁLISIS DE COSTOS DE PRODUCCIÓN</t>
  </si>
  <si>
    <t>Indicador de productividad</t>
  </si>
  <si>
    <t>PROCESO</t>
  </si>
  <si>
    <t>Seg</t>
  </si>
  <si>
    <t>Ensamble de Spoiler D2UC</t>
  </si>
  <si>
    <t>HOJA DE MEDICIÓN DE TIEMPOS</t>
  </si>
  <si>
    <t>Fecha análisis</t>
  </si>
  <si>
    <t>16.08.18</t>
  </si>
  <si>
    <t>Número del proceso</t>
  </si>
  <si>
    <t>Op. 060. Ensamble de Chmsl y Nozzle</t>
  </si>
  <si>
    <t>Hora análisis</t>
  </si>
  <si>
    <t>11:36 - 13:00</t>
  </si>
  <si>
    <t>Observador</t>
  </si>
  <si>
    <t>No.</t>
  </si>
  <si>
    <t>Elemento de trabajo</t>
  </si>
  <si>
    <t>Punto de medición</t>
  </si>
  <si>
    <t>Moda
Tiempo que mas se repite</t>
  </si>
  <si>
    <t>Observaciones</t>
  </si>
  <si>
    <t>Tiempo Muerto</t>
  </si>
  <si>
    <t>Espera de Pieza Op. Anterior</t>
  </si>
  <si>
    <t xml:space="preserve">Verificacion de Chmsl. </t>
  </si>
  <si>
    <t>Tomar Spoiler y colocar en Disp.</t>
  </si>
  <si>
    <t>Colocaar Nozzle</t>
  </si>
  <si>
    <t>Atornillado de Chmsl</t>
  </si>
  <si>
    <t>Pasar a la sig. Op.</t>
  </si>
  <si>
    <t>Tiempos de ciclo</t>
  </si>
  <si>
    <t>Fabricio Guadarrama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</si>
</sst>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240A]#,##0.00"/>
    <numFmt numFmtId="167" formatCode="0.00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6" tint="-0.249977111117893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8"/>
      <color rgb="FF000000"/>
      <name val="Tahoma"/>
      <family val="2"/>
    </font>
    <font>
      <b/>
      <sz val="8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i/>
      <sz val="3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color rgb="FFC0000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u/>
      <sz val="10"/>
      <color theme="1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1"/>
      <name val="ＭＳ Ｐゴシック"/>
      <charset val="128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/>
    <xf numFmtId="9" fontId="39" fillId="0" borderId="0" applyFont="0" applyFill="0" applyBorder="0" applyAlignment="0" applyProtection="0"/>
  </cellStyleXfs>
  <cellXfs count="2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4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4" fillId="0" borderId="0" xfId="0" applyFont="1" applyAlignment="1">
      <alignment vertical="center" wrapText="1"/>
    </xf>
    <xf numFmtId="0" fontId="0" fillId="0" borderId="4" xfId="0" applyBorder="1"/>
    <xf numFmtId="0" fontId="0" fillId="0" borderId="9" xfId="0" applyBorder="1"/>
    <xf numFmtId="0" fontId="0" fillId="0" borderId="7" xfId="0" applyBorder="1"/>
    <xf numFmtId="0" fontId="4" fillId="0" borderId="0" xfId="0" applyFont="1" applyAlignment="1">
      <alignment vertical="center"/>
    </xf>
    <xf numFmtId="0" fontId="0" fillId="3" borderId="0" xfId="0" applyFill="1" applyBorder="1" applyAlignment="1">
      <alignment vertical="center" wrapText="1"/>
    </xf>
    <xf numFmtId="0" fontId="0" fillId="3" borderId="0" xfId="0" applyFill="1"/>
    <xf numFmtId="0" fontId="3" fillId="0" borderId="0" xfId="0" applyFont="1"/>
    <xf numFmtId="0" fontId="10" fillId="0" borderId="0" xfId="0" applyFont="1" applyAlignment="1">
      <alignment horizontal="center"/>
    </xf>
    <xf numFmtId="0" fontId="0" fillId="3" borderId="0" xfId="0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8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0" fillId="2" borderId="0" xfId="0" applyFill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Protection="1">
      <protection locked="0"/>
    </xf>
    <xf numFmtId="0" fontId="6" fillId="0" borderId="0" xfId="0" applyFont="1" applyAlignment="1" applyProtection="1">
      <alignment vertical="center"/>
    </xf>
    <xf numFmtId="0" fontId="15" fillId="0" borderId="0" xfId="0" applyFont="1" applyAlignment="1">
      <alignment horizontal="right"/>
    </xf>
    <xf numFmtId="0" fontId="17" fillId="0" borderId="0" xfId="0" applyFont="1" applyAlignment="1">
      <alignment vertical="center"/>
    </xf>
    <xf numFmtId="46" fontId="0" fillId="0" borderId="0" xfId="0" applyNumberFormat="1"/>
    <xf numFmtId="9" fontId="3" fillId="0" borderId="0" xfId="1" applyFont="1"/>
    <xf numFmtId="9" fontId="11" fillId="0" borderId="0" xfId="1" applyFont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164" fontId="15" fillId="3" borderId="0" xfId="0" applyNumberFormat="1" applyFont="1" applyFill="1" applyBorder="1" applyAlignment="1">
      <alignment horizontal="center"/>
    </xf>
    <xf numFmtId="0" fontId="2" fillId="0" borderId="0" xfId="0" applyFont="1"/>
    <xf numFmtId="0" fontId="6" fillId="0" borderId="0" xfId="0" applyFont="1" applyBorder="1" applyAlignment="1">
      <alignment vertical="center"/>
    </xf>
    <xf numFmtId="0" fontId="0" fillId="3" borderId="0" xfId="0" applyFill="1" applyBorder="1" applyAlignment="1" applyProtection="1">
      <alignment horizontal="center" vertical="center" wrapText="1"/>
    </xf>
    <xf numFmtId="0" fontId="0" fillId="0" borderId="0" xfId="0" applyProtection="1"/>
    <xf numFmtId="0" fontId="4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right" vertical="center"/>
    </xf>
    <xf numFmtId="14" fontId="5" fillId="2" borderId="2" xfId="0" applyNumberFormat="1" applyFont="1" applyFill="1" applyBorder="1" applyAlignment="1" applyProtection="1">
      <alignment horizontal="center" vertical="center"/>
      <protection locked="0"/>
    </xf>
    <xf numFmtId="14" fontId="5" fillId="2" borderId="4" xfId="0" applyNumberFormat="1" applyFont="1" applyFill="1" applyBorder="1" applyAlignment="1" applyProtection="1">
      <alignment horizontal="center" vertical="center"/>
      <protection locked="0"/>
    </xf>
    <xf numFmtId="14" fontId="5" fillId="2" borderId="5" xfId="0" applyNumberFormat="1" applyFont="1" applyFill="1" applyBorder="1" applyAlignment="1" applyProtection="1">
      <alignment horizontal="center" vertical="center"/>
      <protection locked="0"/>
    </xf>
    <xf numFmtId="1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35" fillId="0" borderId="0" xfId="2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3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6" fontId="6" fillId="3" borderId="10" xfId="0" applyNumberFormat="1" applyFont="1" applyFill="1" applyBorder="1" applyAlignment="1" applyProtection="1">
      <alignment horizontal="center" vertical="center"/>
      <protection locked="0"/>
    </xf>
    <xf numFmtId="46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right" vertical="center"/>
    </xf>
    <xf numFmtId="46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9" fontId="25" fillId="3" borderId="2" xfId="1" applyFont="1" applyFill="1" applyBorder="1" applyAlignment="1" applyProtection="1">
      <alignment horizontal="center" vertical="center" wrapText="1"/>
    </xf>
    <xf numFmtId="9" fontId="25" fillId="3" borderId="4" xfId="1" applyFont="1" applyFill="1" applyBorder="1" applyAlignment="1" applyProtection="1">
      <alignment horizontal="center" vertical="center" wrapText="1"/>
    </xf>
    <xf numFmtId="9" fontId="25" fillId="3" borderId="5" xfId="1" applyFont="1" applyFill="1" applyBorder="1" applyAlignment="1" applyProtection="1">
      <alignment horizontal="center" vertical="center" wrapText="1"/>
    </xf>
    <xf numFmtId="9" fontId="25" fillId="3" borderId="7" xfId="1" applyFont="1" applyFill="1" applyBorder="1" applyAlignment="1" applyProtection="1">
      <alignment horizontal="center" vertical="center" wrapText="1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4" fillId="0" borderId="12" xfId="0" applyFont="1" applyBorder="1" applyAlignment="1">
      <alignment horizontal="center" vertical="center" wrapText="1"/>
    </xf>
    <xf numFmtId="9" fontId="0" fillId="2" borderId="12" xfId="1" applyFont="1" applyFill="1" applyBorder="1" applyAlignment="1" applyProtection="1">
      <alignment horizontal="center" vertical="center"/>
      <protection locked="0"/>
    </xf>
    <xf numFmtId="46" fontId="6" fillId="2" borderId="1" xfId="0" applyNumberFormat="1" applyFont="1" applyFill="1" applyBorder="1" applyAlignment="1" applyProtection="1">
      <alignment horizontal="center" vertical="center"/>
      <protection locked="0"/>
    </xf>
    <xf numFmtId="46" fontId="6" fillId="2" borderId="1" xfId="0" applyNumberFormat="1" applyFont="1" applyFill="1" applyBorder="1" applyAlignment="1">
      <alignment horizontal="center" vertical="center"/>
    </xf>
    <xf numFmtId="46" fontId="6" fillId="2" borderId="10" xfId="0" applyNumberFormat="1" applyFont="1" applyFill="1" applyBorder="1" applyAlignment="1">
      <alignment horizontal="center" vertical="center"/>
    </xf>
    <xf numFmtId="46" fontId="6" fillId="2" borderId="11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0" fillId="3" borderId="2" xfId="0" applyFill="1" applyBorder="1" applyAlignment="1" applyProtection="1">
      <alignment horizontal="center" vertical="center" wrapText="1"/>
    </xf>
    <xf numFmtId="0" fontId="0" fillId="3" borderId="3" xfId="0" applyFill="1" applyBorder="1" applyAlignment="1" applyProtection="1">
      <alignment horizontal="center" vertical="center" wrapText="1"/>
    </xf>
    <xf numFmtId="0" fontId="0" fillId="3" borderId="4" xfId="0" applyFill="1" applyBorder="1" applyAlignment="1" applyProtection="1">
      <alignment horizontal="center" vertical="center" wrapText="1"/>
    </xf>
    <xf numFmtId="0" fontId="0" fillId="3" borderId="5" xfId="0" applyFill="1" applyBorder="1" applyAlignment="1" applyProtection="1">
      <alignment horizontal="center" vertical="center" wrapText="1"/>
    </xf>
    <xf numFmtId="0" fontId="0" fillId="3" borderId="6" xfId="0" applyFill="1" applyBorder="1" applyAlignment="1" applyProtection="1">
      <alignment horizontal="center" vertical="center" wrapText="1"/>
    </xf>
    <xf numFmtId="0" fontId="0" fillId="3" borderId="7" xfId="0" applyFill="1" applyBorder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center" vertical="center"/>
    </xf>
    <xf numFmtId="0" fontId="5" fillId="3" borderId="1" xfId="0" applyNumberFormat="1" applyFont="1" applyFill="1" applyBorder="1" applyAlignment="1" applyProtection="1">
      <alignment horizontal="center" vertical="center"/>
    </xf>
    <xf numFmtId="0" fontId="19" fillId="3" borderId="2" xfId="0" applyFont="1" applyFill="1" applyBorder="1" applyAlignment="1" applyProtection="1">
      <alignment horizontal="center" vertical="center" wrapText="1"/>
    </xf>
    <xf numFmtId="0" fontId="19" fillId="3" borderId="4" xfId="0" applyFont="1" applyFill="1" applyBorder="1" applyAlignment="1" applyProtection="1">
      <alignment horizontal="center" vertical="center" wrapText="1"/>
    </xf>
    <xf numFmtId="0" fontId="19" fillId="3" borderId="5" xfId="0" applyFont="1" applyFill="1" applyBorder="1" applyAlignment="1" applyProtection="1">
      <alignment horizontal="center" vertical="center" wrapText="1"/>
    </xf>
    <xf numFmtId="0" fontId="19" fillId="3" borderId="7" xfId="0" applyFont="1" applyFill="1" applyBorder="1" applyAlignment="1" applyProtection="1">
      <alignment horizontal="center" vertical="center" wrapText="1"/>
    </xf>
    <xf numFmtId="46" fontId="26" fillId="3" borderId="2" xfId="0" applyNumberFormat="1" applyFont="1" applyFill="1" applyBorder="1" applyAlignment="1" applyProtection="1">
      <alignment horizontal="center" vertical="center" wrapText="1"/>
    </xf>
    <xf numFmtId="0" fontId="26" fillId="3" borderId="3" xfId="0" applyFont="1" applyFill="1" applyBorder="1" applyAlignment="1" applyProtection="1">
      <alignment horizontal="center" vertical="center" wrapText="1"/>
    </xf>
    <xf numFmtId="0" fontId="26" fillId="3" borderId="4" xfId="0" applyFont="1" applyFill="1" applyBorder="1" applyAlignment="1" applyProtection="1">
      <alignment horizontal="center" vertical="center" wrapText="1"/>
    </xf>
    <xf numFmtId="0" fontId="26" fillId="3" borderId="5" xfId="0" applyFont="1" applyFill="1" applyBorder="1" applyAlignment="1" applyProtection="1">
      <alignment horizontal="center" vertical="center" wrapText="1"/>
    </xf>
    <xf numFmtId="0" fontId="26" fillId="3" borderId="6" xfId="0" applyFont="1" applyFill="1" applyBorder="1" applyAlignment="1" applyProtection="1">
      <alignment horizontal="center" vertical="center" wrapText="1"/>
    </xf>
    <xf numFmtId="0" fontId="26" fillId="3" borderId="7" xfId="0" applyFont="1" applyFill="1" applyBorder="1" applyAlignment="1" applyProtection="1">
      <alignment horizontal="center" vertical="center" wrapText="1"/>
    </xf>
    <xf numFmtId="46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/>
    </xf>
    <xf numFmtId="46" fontId="6" fillId="2" borderId="1" xfId="0" applyNumberFormat="1" applyFont="1" applyFill="1" applyBorder="1" applyAlignment="1" applyProtection="1">
      <alignment horizontal="center" vertical="center"/>
    </xf>
    <xf numFmtId="46" fontId="6" fillId="2" borderId="10" xfId="0" applyNumberFormat="1" applyFont="1" applyFill="1" applyBorder="1" applyAlignment="1" applyProtection="1">
      <alignment horizontal="center" vertical="center"/>
    </xf>
    <xf numFmtId="46" fontId="6" fillId="2" borderId="11" xfId="0" applyNumberFormat="1" applyFont="1" applyFill="1" applyBorder="1" applyAlignment="1" applyProtection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46" fontId="0" fillId="0" borderId="12" xfId="0" applyNumberFormat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4" fillId="0" borderId="12" xfId="0" applyFont="1" applyBorder="1" applyAlignment="1">
      <alignment horizontal="center" wrapText="1"/>
    </xf>
    <xf numFmtId="9" fontId="27" fillId="0" borderId="0" xfId="1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2" fontId="15" fillId="0" borderId="1" xfId="0" applyNumberFormat="1" applyFont="1" applyBorder="1" applyAlignment="1">
      <alignment horizontal="center"/>
    </xf>
    <xf numFmtId="0" fontId="15" fillId="0" borderId="0" xfId="0" applyFont="1" applyAlignment="1">
      <alignment horizontal="right"/>
    </xf>
    <xf numFmtId="46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1" fillId="0" borderId="4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9" fontId="0" fillId="2" borderId="1" xfId="1" applyFont="1" applyFill="1" applyBorder="1" applyAlignment="1" applyProtection="1">
      <alignment horizontal="center"/>
      <protection locked="0"/>
    </xf>
    <xf numFmtId="2" fontId="11" fillId="0" borderId="2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9" fontId="11" fillId="0" borderId="2" xfId="1" applyFont="1" applyBorder="1" applyAlignment="1" applyProtection="1">
      <alignment horizontal="center" vertical="center"/>
    </xf>
    <xf numFmtId="9" fontId="11" fillId="0" borderId="4" xfId="1" applyFont="1" applyBorder="1" applyAlignment="1" applyProtection="1">
      <alignment horizontal="center" vertical="center"/>
    </xf>
    <xf numFmtId="9" fontId="11" fillId="0" borderId="5" xfId="1" applyFont="1" applyBorder="1" applyAlignment="1" applyProtection="1">
      <alignment horizontal="center" vertical="center"/>
    </xf>
    <xf numFmtId="9" fontId="11" fillId="0" borderId="7" xfId="1" applyFont="1" applyBorder="1" applyAlignment="1" applyProtection="1">
      <alignment horizontal="center" vertical="center"/>
    </xf>
    <xf numFmtId="9" fontId="32" fillId="0" borderId="8" xfId="0" applyNumberFormat="1" applyFont="1" applyFill="1" applyBorder="1" applyAlignment="1">
      <alignment horizontal="center" vertical="center"/>
    </xf>
    <xf numFmtId="0" fontId="32" fillId="0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2" fontId="0" fillId="3" borderId="1" xfId="0" applyNumberFormat="1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2" fontId="0" fillId="2" borderId="1" xfId="1" applyNumberFormat="1" applyFont="1" applyFill="1" applyBorder="1" applyAlignment="1" applyProtection="1">
      <alignment horizontal="center"/>
      <protection locked="0"/>
    </xf>
    <xf numFmtId="164" fontId="15" fillId="3" borderId="1" xfId="0" applyNumberFormat="1" applyFont="1" applyFill="1" applyBorder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64" fontId="4" fillId="3" borderId="1" xfId="0" applyNumberFormat="1" applyFont="1" applyFill="1" applyBorder="1" applyAlignment="1">
      <alignment horizontal="center"/>
    </xf>
    <xf numFmtId="164" fontId="15" fillId="2" borderId="1" xfId="0" applyNumberFormat="1" applyFont="1" applyFill="1" applyBorder="1" applyAlignment="1" applyProtection="1">
      <alignment horizontal="center"/>
      <protection locked="0"/>
    </xf>
    <xf numFmtId="2" fontId="15" fillId="3" borderId="1" xfId="0" applyNumberFormat="1" applyFont="1" applyFill="1" applyBorder="1" applyAlignment="1">
      <alignment horizontal="center"/>
    </xf>
    <xf numFmtId="9" fontId="15" fillId="3" borderId="1" xfId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9" fontId="15" fillId="2" borderId="1" xfId="1" applyFont="1" applyFill="1" applyBorder="1" applyAlignment="1" applyProtection="1">
      <alignment horizontal="center"/>
      <protection locked="0"/>
    </xf>
    <xf numFmtId="0" fontId="28" fillId="0" borderId="0" xfId="0" applyFont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14" xfId="0" applyFont="1" applyBorder="1"/>
    <xf numFmtId="0" fontId="38" fillId="0" borderId="14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/>
    </xf>
    <xf numFmtId="167" fontId="38" fillId="0" borderId="14" xfId="0" applyNumberFormat="1" applyFont="1" applyBorder="1" applyAlignment="1">
      <alignment horizontal="center" vertical="center"/>
    </xf>
    <xf numFmtId="0" fontId="38" fillId="0" borderId="14" xfId="0" applyFont="1" applyBorder="1" applyAlignment="1">
      <alignment horizontal="center"/>
    </xf>
    <xf numFmtId="0" fontId="38" fillId="0" borderId="14" xfId="0" applyFont="1" applyBorder="1"/>
    <xf numFmtId="0" fontId="36" fillId="0" borderId="14" xfId="0" applyFont="1" applyBorder="1" applyAlignment="1">
      <alignment horizontal="center"/>
    </xf>
    <xf numFmtId="0" fontId="36" fillId="0" borderId="14" xfId="0" applyFont="1" applyBorder="1"/>
    <xf numFmtId="1" fontId="38" fillId="0" borderId="14" xfId="0" applyNumberFormat="1" applyFont="1" applyBorder="1" applyAlignment="1">
      <alignment horizontal="center"/>
    </xf>
    <xf numFmtId="0" fontId="36" fillId="0" borderId="14" xfId="0" applyFont="1" applyBorder="1"/>
    <xf numFmtId="0" fontId="38" fillId="0" borderId="0" xfId="0" applyFont="1"/>
    <xf numFmtId="0" fontId="40" fillId="0" borderId="14" xfId="0" applyFont="1" applyBorder="1" applyAlignment="1">
      <alignment horizontal="left" vertical="center"/>
    </xf>
    <xf numFmtId="0" fontId="40" fillId="0" borderId="14" xfId="0" applyFont="1" applyBorder="1"/>
    <xf numFmtId="0" fontId="40" fillId="0" borderId="14" xfId="0" applyFont="1" applyBorder="1" applyAlignment="1">
      <alignment horizontal="center" vertical="center" wrapText="1"/>
    </xf>
    <xf numFmtId="0" fontId="40" fillId="0" borderId="14" xfId="0" applyFont="1" applyBorder="1"/>
    <xf numFmtId="0" fontId="40" fillId="0" borderId="14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1" fontId="38" fillId="4" borderId="14" xfId="0" applyNumberFormat="1" applyFont="1" applyFill="1" applyBorder="1" applyAlignment="1">
      <alignment horizontal="center"/>
    </xf>
    <xf numFmtId="0" fontId="41" fillId="0" borderId="14" xfId="0" applyFont="1" applyBorder="1" applyAlignment="1">
      <alignment horizontal="left" vertical="center"/>
    </xf>
    <xf numFmtId="0" fontId="40" fillId="0" borderId="14" xfId="0" applyFont="1" applyBorder="1" applyAlignment="1">
      <alignment vertical="center" wrapText="1"/>
    </xf>
    <xf numFmtId="0" fontId="38" fillId="0" borderId="0" xfId="0" applyFont="1" applyFill="1"/>
    <xf numFmtId="0" fontId="0" fillId="0" borderId="0" xfId="0" applyFill="1"/>
    <xf numFmtId="0" fontId="36" fillId="0" borderId="14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/>
    </xf>
  </cellXfs>
  <cellStyles count="5">
    <cellStyle name="Hipervínculo" xfId="2" builtinId="8"/>
    <cellStyle name="Normal" xfId="0" builtinId="0"/>
    <cellStyle name="Normal 2" xfId="3" xr:uid="{717245AC-3634-4D65-A428-F606DE13B6FE}"/>
    <cellStyle name="Porcentaje" xfId="1" builtinId="5"/>
    <cellStyle name="Porcentaje 2" xfId="4" xr:uid="{0E868CD6-0482-4FC6-BDBD-ABAB8AF10CE0}"/>
  </cellStyles>
  <dxfs count="5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fmlaLink="$P$4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fmlaLink="$I$5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checked="Checked" firstButton="1" fmlaLink="$C$5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&#225;lculo de muestra'!A1"/><Relationship Id="rId2" Type="http://schemas.openxmlformats.org/officeDocument/2006/relationships/image" Target="../media/image1.png"/><Relationship Id="rId1" Type="http://schemas.openxmlformats.org/officeDocument/2006/relationships/hyperlink" Target="#Elementos!A1"/><Relationship Id="rId4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hyperlink" Target="#Inicio!A1"/><Relationship Id="rId1" Type="http://schemas.openxmlformats.org/officeDocument/2006/relationships/image" Target="../media/image1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Tiempos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hyperlink" Target="#Suplementos!A1"/><Relationship Id="rId4" Type="http://schemas.openxmlformats.org/officeDocument/2006/relationships/hyperlink" Target="#'Aplicaci&#243;n del TE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#Tiempos!A1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hyperlink" Target="#'P. Entrega'!A1"/><Relationship Id="rId7" Type="http://schemas.openxmlformats.org/officeDocument/2006/relationships/hyperlink" Target="#Costos!A1"/><Relationship Id="rId2" Type="http://schemas.openxmlformats.org/officeDocument/2006/relationships/image" Target="../media/image9.png"/><Relationship Id="rId1" Type="http://schemas.openxmlformats.org/officeDocument/2006/relationships/hyperlink" Target="#Produccion!A1"/><Relationship Id="rId6" Type="http://schemas.openxmlformats.org/officeDocument/2006/relationships/image" Target="../media/image11.png"/><Relationship Id="rId5" Type="http://schemas.openxmlformats.org/officeDocument/2006/relationships/hyperlink" Target="#Productividad!A1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hyperlink" Target="#'Aplicaci&#243;n del TE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hyperlink" Target="#Produccion!A1"/><Relationship Id="rId1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hyperlink" Target="#'Aplicaci&#243;n del TE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hyperlink" Target="#Produccion!A1"/><Relationship Id="rId1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hyperlink" Target="#'Aplicaci&#243;n del TE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hyperlink" Target="#'Aplicaci&#243;n del T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228601</xdr:colOff>
      <xdr:row>6</xdr:row>
      <xdr:rowOff>38100</xdr:rowOff>
    </xdr:from>
    <xdr:to>
      <xdr:col>8</xdr:col>
      <xdr:colOff>532894</xdr:colOff>
      <xdr:row>7</xdr:row>
      <xdr:rowOff>161925</xdr:rowOff>
    </xdr:to>
    <xdr:pic>
      <xdr:nvPicPr>
        <xdr:cNvPr id="2" name="1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1" y="1057275"/>
          <a:ext cx="304293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523875</xdr:colOff>
      <xdr:row>12</xdr:row>
      <xdr:rowOff>38100</xdr:rowOff>
    </xdr:from>
    <xdr:to>
      <xdr:col>15</xdr:col>
      <xdr:colOff>600075</xdr:colOff>
      <xdr:row>16</xdr:row>
      <xdr:rowOff>155121</xdr:rowOff>
    </xdr:to>
    <xdr:pic>
      <xdr:nvPicPr>
        <xdr:cNvPr id="5" name="4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971675"/>
          <a:ext cx="838200" cy="7837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180975</xdr:colOff>
      <xdr:row>4</xdr:row>
      <xdr:rowOff>28576</xdr:rowOff>
    </xdr:from>
    <xdr:to>
      <xdr:col>13</xdr:col>
      <xdr:colOff>470244</xdr:colOff>
      <xdr:row>6</xdr:row>
      <xdr:rowOff>352426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790576"/>
          <a:ext cx="1051269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828675</xdr:colOff>
      <xdr:row>3</xdr:row>
      <xdr:rowOff>142875</xdr:rowOff>
    </xdr:from>
    <xdr:to>
      <xdr:col>14</xdr:col>
      <xdr:colOff>1314450</xdr:colOff>
      <xdr:row>5</xdr:row>
      <xdr:rowOff>57150</xdr:rowOff>
    </xdr:to>
    <xdr:pic>
      <xdr:nvPicPr>
        <xdr:cNvPr id="3" name="2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714375"/>
          <a:ext cx="4857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66675</xdr:colOff>
      <xdr:row>14</xdr:row>
      <xdr:rowOff>180975</xdr:rowOff>
    </xdr:from>
    <xdr:to>
      <xdr:col>19</xdr:col>
      <xdr:colOff>641571</xdr:colOff>
      <xdr:row>18</xdr:row>
      <xdr:rowOff>180974</xdr:rowOff>
    </xdr:to>
    <xdr:pic>
      <xdr:nvPicPr>
        <xdr:cNvPr id="2" name="1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3076575"/>
          <a:ext cx="689196" cy="761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495300</xdr:colOff>
          <xdr:row>3</xdr:row>
          <xdr:rowOff>38100</xdr:rowOff>
        </xdr:from>
        <xdr:to>
          <xdr:col>17</xdr:col>
          <xdr:colOff>247650</xdr:colOff>
          <xdr:row>4</xdr:row>
          <xdr:rowOff>171450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SÍ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304800</xdr:colOff>
          <xdr:row>3</xdr:row>
          <xdr:rowOff>38100</xdr:rowOff>
        </xdr:from>
        <xdr:to>
          <xdr:col>19</xdr:col>
          <xdr:colOff>47625</xdr:colOff>
          <xdr:row>4</xdr:row>
          <xdr:rowOff>171450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xdr:twoCellAnchor editAs="oneCell">
    <xdr:from>
      <xdr:col>3</xdr:col>
      <xdr:colOff>371475</xdr:colOff>
      <xdr:row>14</xdr:row>
      <xdr:rowOff>114300</xdr:rowOff>
    </xdr:from>
    <xdr:to>
      <xdr:col>5</xdr:col>
      <xdr:colOff>581722</xdr:colOff>
      <xdr:row>20</xdr:row>
      <xdr:rowOff>133350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3009900"/>
          <a:ext cx="1077022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57149</xdr:colOff>
      <xdr:row>13</xdr:row>
      <xdr:rowOff>152399</xdr:rowOff>
    </xdr:from>
    <xdr:to>
      <xdr:col>13</xdr:col>
      <xdr:colOff>47624</xdr:colOff>
      <xdr:row>20</xdr:row>
      <xdr:rowOff>9524</xdr:rowOff>
    </xdr:to>
    <xdr:sp macro="" textlink="">
      <xdr:nvSpPr>
        <xdr:cNvPr id="3" name="2 Llamada rectangular redondeada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295649" y="2857499"/>
          <a:ext cx="2733675" cy="1190625"/>
        </a:xfrm>
        <a:prstGeom prst="wedgeRoundRectCallout">
          <a:avLst>
            <a:gd name="adj1" fmla="val -61948"/>
            <a:gd name="adj2" fmla="val 2500"/>
            <a:gd name="adj3" fmla="val 16667"/>
          </a:avLst>
        </a:prstGeom>
        <a:noFill/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190500</xdr:colOff>
      <xdr:row>20</xdr:row>
      <xdr:rowOff>38101</xdr:rowOff>
    </xdr:from>
    <xdr:to>
      <xdr:col>22</xdr:col>
      <xdr:colOff>466725</xdr:colOff>
      <xdr:row>21</xdr:row>
      <xdr:rowOff>142875</xdr:rowOff>
    </xdr:to>
    <xdr:pic>
      <xdr:nvPicPr>
        <xdr:cNvPr id="2" name="1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0425" y="2619376"/>
          <a:ext cx="276225" cy="295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190500</xdr:colOff>
      <xdr:row>29</xdr:row>
      <xdr:rowOff>47626</xdr:rowOff>
    </xdr:from>
    <xdr:to>
      <xdr:col>22</xdr:col>
      <xdr:colOff>466725</xdr:colOff>
      <xdr:row>30</xdr:row>
      <xdr:rowOff>152400</xdr:rowOff>
    </xdr:to>
    <xdr:pic>
      <xdr:nvPicPr>
        <xdr:cNvPr id="4" name="3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0425" y="4000501"/>
          <a:ext cx="276225" cy="295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22</xdr:col>
      <xdr:colOff>190500</xdr:colOff>
      <xdr:row>38</xdr:row>
      <xdr:rowOff>38101</xdr:rowOff>
    </xdr:from>
    <xdr:ext cx="276225" cy="295274"/>
    <xdr:pic>
      <xdr:nvPicPr>
        <xdr:cNvPr id="6" name="5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0425" y="2867026"/>
          <a:ext cx="276225" cy="295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190500</xdr:colOff>
      <xdr:row>47</xdr:row>
      <xdr:rowOff>38101</xdr:rowOff>
    </xdr:from>
    <xdr:ext cx="276225" cy="295274"/>
    <xdr:pic>
      <xdr:nvPicPr>
        <xdr:cNvPr id="7" name="6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0425" y="5953126"/>
          <a:ext cx="276225" cy="295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190500</xdr:colOff>
      <xdr:row>56</xdr:row>
      <xdr:rowOff>38101</xdr:rowOff>
    </xdr:from>
    <xdr:ext cx="276225" cy="295274"/>
    <xdr:pic>
      <xdr:nvPicPr>
        <xdr:cNvPr id="8" name="7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0425" y="7667626"/>
          <a:ext cx="276225" cy="295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190500</xdr:colOff>
      <xdr:row>74</xdr:row>
      <xdr:rowOff>38101</xdr:rowOff>
    </xdr:from>
    <xdr:ext cx="276225" cy="295274"/>
    <xdr:pic>
      <xdr:nvPicPr>
        <xdr:cNvPr id="9" name="8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0425" y="9382126"/>
          <a:ext cx="276225" cy="295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190500</xdr:colOff>
      <xdr:row>83</xdr:row>
      <xdr:rowOff>38101</xdr:rowOff>
    </xdr:from>
    <xdr:ext cx="276225" cy="295274"/>
    <xdr:pic>
      <xdr:nvPicPr>
        <xdr:cNvPr id="10" name="9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0425" y="9382126"/>
          <a:ext cx="276225" cy="295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190500</xdr:colOff>
      <xdr:row>92</xdr:row>
      <xdr:rowOff>38101</xdr:rowOff>
    </xdr:from>
    <xdr:ext cx="276225" cy="295274"/>
    <xdr:pic>
      <xdr:nvPicPr>
        <xdr:cNvPr id="11" name="10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0425" y="9382126"/>
          <a:ext cx="276225" cy="295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190500</xdr:colOff>
      <xdr:row>101</xdr:row>
      <xdr:rowOff>38101</xdr:rowOff>
    </xdr:from>
    <xdr:ext cx="276225" cy="295274"/>
    <xdr:pic>
      <xdr:nvPicPr>
        <xdr:cNvPr id="12" name="11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0425" y="9382126"/>
          <a:ext cx="276225" cy="295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190500</xdr:colOff>
      <xdr:row>65</xdr:row>
      <xdr:rowOff>38101</xdr:rowOff>
    </xdr:from>
    <xdr:ext cx="276225" cy="295274"/>
    <xdr:pic>
      <xdr:nvPicPr>
        <xdr:cNvPr id="13" name="12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8100" y="8991601"/>
          <a:ext cx="276225" cy="295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18</xdr:col>
      <xdr:colOff>95250</xdr:colOff>
      <xdr:row>1</xdr:row>
      <xdr:rowOff>238125</xdr:rowOff>
    </xdr:from>
    <xdr:to>
      <xdr:col>21</xdr:col>
      <xdr:colOff>266700</xdr:colOff>
      <xdr:row>10</xdr:row>
      <xdr:rowOff>66675</xdr:rowOff>
    </xdr:to>
    <xdr:pic>
      <xdr:nvPicPr>
        <xdr:cNvPr id="14" name="13 Imagen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428625"/>
          <a:ext cx="1504950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219075</xdr:colOff>
      <xdr:row>3</xdr:row>
      <xdr:rowOff>104775</xdr:rowOff>
    </xdr:from>
    <xdr:to>
      <xdr:col>22</xdr:col>
      <xdr:colOff>428625</xdr:colOff>
      <xdr:row>7</xdr:row>
      <xdr:rowOff>95250</xdr:rowOff>
    </xdr:to>
    <xdr:sp macro="" textlink="">
      <xdr:nvSpPr>
        <xdr:cNvPr id="3" name="2 Proceso alternativ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0220325" y="923925"/>
          <a:ext cx="1485900" cy="628650"/>
        </a:xfrm>
        <a:prstGeom prst="flowChartAlternateProcess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/>
            <a:t>Aplicaciones</a:t>
          </a:r>
          <a:r>
            <a:rPr lang="es-ES" sz="1100" b="1" baseline="0"/>
            <a:t> del tiempo estándar</a:t>
          </a:r>
          <a:endParaRPr lang="es-ES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4</xdr:row>
          <xdr:rowOff>9525</xdr:rowOff>
        </xdr:from>
        <xdr:to>
          <xdr:col>6</xdr:col>
          <xdr:colOff>1152525</xdr:colOff>
          <xdr:row>5</xdr:row>
          <xdr:rowOff>0</xdr:rowOff>
        </xdr:to>
        <xdr:sp macro="" textlink="">
          <xdr:nvSpPr>
            <xdr:cNvPr id="5121" name="Option 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HOMBRE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4</xdr:row>
          <xdr:rowOff>9525</xdr:rowOff>
        </xdr:from>
        <xdr:to>
          <xdr:col>7</xdr:col>
          <xdr:colOff>1228725</xdr:colOff>
          <xdr:row>5</xdr:row>
          <xdr:rowOff>0</xdr:rowOff>
        </xdr:to>
        <xdr:sp macro="" textlink="">
          <xdr:nvSpPr>
            <xdr:cNvPr id="5122" name="Option 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MUJER</a:t>
              </a:r>
            </a:p>
          </xdr:txBody>
        </xdr:sp>
        <xdr:clientData fLocksWithSheet="0"/>
      </xdr:twoCellAnchor>
    </mc:Choice>
    <mc:Fallback/>
  </mc:AlternateContent>
  <xdr:twoCellAnchor>
    <xdr:from>
      <xdr:col>6</xdr:col>
      <xdr:colOff>0</xdr:colOff>
      <xdr:row>39</xdr:row>
      <xdr:rowOff>0</xdr:rowOff>
    </xdr:from>
    <xdr:to>
      <xdr:col>7</xdr:col>
      <xdr:colOff>1352550</xdr:colOff>
      <xdr:row>45</xdr:row>
      <xdr:rowOff>9525</xdr:rowOff>
    </xdr:to>
    <xdr:sp macro="" textlink="">
      <xdr:nvSpPr>
        <xdr:cNvPr id="4" name="3 Llamada rectangular redondeada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5953125" y="7210425"/>
          <a:ext cx="2733675" cy="1190625"/>
        </a:xfrm>
        <a:prstGeom prst="wedgeRoundRectCallout">
          <a:avLst>
            <a:gd name="adj1" fmla="val -61948"/>
            <a:gd name="adj2" fmla="val 2500"/>
            <a:gd name="adj3" fmla="val 16667"/>
          </a:avLst>
        </a:prstGeom>
        <a:noFill/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2</xdr:col>
      <xdr:colOff>371475</xdr:colOff>
      <xdr:row>38</xdr:row>
      <xdr:rowOff>66675</xdr:rowOff>
    </xdr:from>
    <xdr:to>
      <xdr:col>4</xdr:col>
      <xdr:colOff>285750</xdr:colOff>
      <xdr:row>45</xdr:row>
      <xdr:rowOff>238125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7191375"/>
          <a:ext cx="1438275" cy="143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39</xdr:row>
      <xdr:rowOff>171450</xdr:rowOff>
    </xdr:from>
    <xdr:to>
      <xdr:col>17</xdr:col>
      <xdr:colOff>1200150</xdr:colOff>
      <xdr:row>44</xdr:row>
      <xdr:rowOff>28575</xdr:rowOff>
    </xdr:to>
    <xdr:pic>
      <xdr:nvPicPr>
        <xdr:cNvPr id="6" name="5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7381875"/>
          <a:ext cx="1733550" cy="847725"/>
        </a:xfrm>
        <a:prstGeom prst="rect">
          <a:avLst/>
        </a:prstGeom>
        <a:noFill/>
        <a:effectLst>
          <a:outerShdw blurRad="50800" dist="38100" dir="5400000" algn="t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38101</xdr:colOff>
      <xdr:row>5</xdr:row>
      <xdr:rowOff>19050</xdr:rowOff>
    </xdr:from>
    <xdr:to>
      <xdr:col>2</xdr:col>
      <xdr:colOff>742950</xdr:colOff>
      <xdr:row>8</xdr:row>
      <xdr:rowOff>167550</xdr:rowOff>
    </xdr:to>
    <xdr:pic>
      <xdr:nvPicPr>
        <xdr:cNvPr id="2" name="1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1" y="971550"/>
          <a:ext cx="704849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38101</xdr:colOff>
      <xdr:row>5</xdr:row>
      <xdr:rowOff>28575</xdr:rowOff>
    </xdr:from>
    <xdr:to>
      <xdr:col>9</xdr:col>
      <xdr:colOff>752225</xdr:colOff>
      <xdr:row>8</xdr:row>
      <xdr:rowOff>161925</xdr:rowOff>
    </xdr:to>
    <xdr:pic>
      <xdr:nvPicPr>
        <xdr:cNvPr id="3" name="2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1" y="981075"/>
          <a:ext cx="714124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28576</xdr:colOff>
      <xdr:row>11</xdr:row>
      <xdr:rowOff>28575</xdr:rowOff>
    </xdr:from>
    <xdr:to>
      <xdr:col>2</xdr:col>
      <xdr:colOff>742950</xdr:colOff>
      <xdr:row>14</xdr:row>
      <xdr:rowOff>171450</xdr:rowOff>
    </xdr:to>
    <xdr:pic>
      <xdr:nvPicPr>
        <xdr:cNvPr id="4" name="3 Image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6" y="2124075"/>
          <a:ext cx="71437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28576</xdr:colOff>
      <xdr:row>11</xdr:row>
      <xdr:rowOff>38100</xdr:rowOff>
    </xdr:from>
    <xdr:to>
      <xdr:col>9</xdr:col>
      <xdr:colOff>752476</xdr:colOff>
      <xdr:row>14</xdr:row>
      <xdr:rowOff>154001</xdr:rowOff>
    </xdr:to>
    <xdr:pic>
      <xdr:nvPicPr>
        <xdr:cNvPr id="5" name="4 Image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6" y="2133600"/>
          <a:ext cx="723900" cy="687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657225</xdr:colOff>
          <xdr:row>3</xdr:row>
          <xdr:rowOff>180975</xdr:rowOff>
        </xdr:from>
        <xdr:to>
          <xdr:col>4</xdr:col>
          <xdr:colOff>733425</xdr:colOff>
          <xdr:row>5</xdr:row>
          <xdr:rowOff>19050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Unidades enteras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</xdr:row>
          <xdr:rowOff>161925</xdr:rowOff>
        </xdr:from>
        <xdr:to>
          <xdr:col>7</xdr:col>
          <xdr:colOff>723900</xdr:colOff>
          <xdr:row>5</xdr:row>
          <xdr:rowOff>19050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Unidades continuas</a:t>
              </a:r>
            </a:p>
          </xdr:txBody>
        </xdr:sp>
        <xdr:clientData/>
      </xdr:twoCellAnchor>
    </mc:Choice>
    <mc:Fallback/>
  </mc:AlternateContent>
  <xdr:twoCellAnchor editAs="oneCell">
    <xdr:from>
      <xdr:col>9</xdr:col>
      <xdr:colOff>1981200</xdr:colOff>
      <xdr:row>10</xdr:row>
      <xdr:rowOff>95250</xdr:rowOff>
    </xdr:from>
    <xdr:to>
      <xdr:col>9</xdr:col>
      <xdr:colOff>2533650</xdr:colOff>
      <xdr:row>14</xdr:row>
      <xdr:rowOff>142875</xdr:rowOff>
    </xdr:to>
    <xdr:pic>
      <xdr:nvPicPr>
        <xdr:cNvPr id="4" name="3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1724025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247651</xdr:colOff>
      <xdr:row>5</xdr:row>
      <xdr:rowOff>38101</xdr:rowOff>
    </xdr:from>
    <xdr:to>
      <xdr:col>6</xdr:col>
      <xdr:colOff>360633</xdr:colOff>
      <xdr:row>11</xdr:row>
      <xdr:rowOff>171451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6" y="990601"/>
          <a:ext cx="874982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19049</xdr:colOff>
      <xdr:row>4</xdr:row>
      <xdr:rowOff>161925</xdr:rowOff>
    </xdr:from>
    <xdr:to>
      <xdr:col>4</xdr:col>
      <xdr:colOff>66674</xdr:colOff>
      <xdr:row>10</xdr:row>
      <xdr:rowOff>28575</xdr:rowOff>
    </xdr:to>
    <xdr:sp macro="" textlink="">
      <xdr:nvSpPr>
        <xdr:cNvPr id="4" name="3 Llamada rectangular redondeada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305174" y="923925"/>
          <a:ext cx="2333625" cy="1009650"/>
        </a:xfrm>
        <a:prstGeom prst="wedgeRoundRectCallout">
          <a:avLst>
            <a:gd name="adj1" fmla="val 61637"/>
            <a:gd name="adj2" fmla="val 21934"/>
            <a:gd name="adj3" fmla="val 16667"/>
          </a:avLst>
        </a:prstGeom>
        <a:noFill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6</xdr:col>
      <xdr:colOff>476250</xdr:colOff>
      <xdr:row>7</xdr:row>
      <xdr:rowOff>9525</xdr:rowOff>
    </xdr:from>
    <xdr:to>
      <xdr:col>7</xdr:col>
      <xdr:colOff>419099</xdr:colOff>
      <xdr:row>10</xdr:row>
      <xdr:rowOff>158025</xdr:rowOff>
    </xdr:to>
    <xdr:pic>
      <xdr:nvPicPr>
        <xdr:cNvPr id="5" name="4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343025"/>
          <a:ext cx="704849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2200275</xdr:colOff>
      <xdr:row>9</xdr:row>
      <xdr:rowOff>19050</xdr:rowOff>
    </xdr:from>
    <xdr:to>
      <xdr:col>8</xdr:col>
      <xdr:colOff>2752725</xdr:colOff>
      <xdr:row>12</xdr:row>
      <xdr:rowOff>0</xdr:rowOff>
    </xdr:to>
    <xdr:pic>
      <xdr:nvPicPr>
        <xdr:cNvPr id="6" name="5 Image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0" y="1733550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247651</xdr:colOff>
      <xdr:row>5</xdr:row>
      <xdr:rowOff>38101</xdr:rowOff>
    </xdr:from>
    <xdr:to>
      <xdr:col>6</xdr:col>
      <xdr:colOff>360633</xdr:colOff>
      <xdr:row>11</xdr:row>
      <xdr:rowOff>171451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1" y="990601"/>
          <a:ext cx="874982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4</xdr:row>
      <xdr:rowOff>161925</xdr:rowOff>
    </xdr:from>
    <xdr:to>
      <xdr:col>4</xdr:col>
      <xdr:colOff>66674</xdr:colOff>
      <xdr:row>10</xdr:row>
      <xdr:rowOff>28575</xdr:rowOff>
    </xdr:to>
    <xdr:sp macro="" textlink="">
      <xdr:nvSpPr>
        <xdr:cNvPr id="3" name="2 Llamada rectangular redondeada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2962275" y="923925"/>
          <a:ext cx="3028949" cy="1009650"/>
        </a:xfrm>
        <a:prstGeom prst="wedgeRoundRectCallout">
          <a:avLst>
            <a:gd name="adj1" fmla="val 61637"/>
            <a:gd name="adj2" fmla="val 21934"/>
            <a:gd name="adj3" fmla="val 16667"/>
          </a:avLst>
        </a:prstGeom>
        <a:noFill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6</xdr:col>
      <xdr:colOff>476250</xdr:colOff>
      <xdr:row>7</xdr:row>
      <xdr:rowOff>9525</xdr:rowOff>
    </xdr:from>
    <xdr:to>
      <xdr:col>7</xdr:col>
      <xdr:colOff>419099</xdr:colOff>
      <xdr:row>10</xdr:row>
      <xdr:rowOff>158025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1343025"/>
          <a:ext cx="704849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2200275</xdr:colOff>
      <xdr:row>9</xdr:row>
      <xdr:rowOff>19050</xdr:rowOff>
    </xdr:from>
    <xdr:to>
      <xdr:col>8</xdr:col>
      <xdr:colOff>2752725</xdr:colOff>
      <xdr:row>12</xdr:row>
      <xdr:rowOff>0</xdr:rowOff>
    </xdr:to>
    <xdr:pic>
      <xdr:nvPicPr>
        <xdr:cNvPr id="5" name="4 Image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0" y="1733550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1876425</xdr:colOff>
      <xdr:row>25</xdr:row>
      <xdr:rowOff>19050</xdr:rowOff>
    </xdr:from>
    <xdr:to>
      <xdr:col>9</xdr:col>
      <xdr:colOff>2428875</xdr:colOff>
      <xdr:row>29</xdr:row>
      <xdr:rowOff>114300</xdr:rowOff>
    </xdr:to>
    <xdr:pic>
      <xdr:nvPicPr>
        <xdr:cNvPr id="2" name="1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3105150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FABRICIO GUADARRAMA" id="{6D797CE2-1183-4D76-A813-D99535B59AC0}" userId="edf0c9b8b91e3806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S17" dT="2021-11-09T09:18:15.72" personId="{6D797CE2-1183-4D76-A813-D99535B59AC0}" id="{3F88D289-2790-4387-A212-91BC029FEAC9}">
    <text>TIEMPO CICLO PROMEDIO DE LA TOMA DE TIEMPOS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6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ctrlProp" Target="../ctrlProps/ctrlProp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6.xml"/><Relationship Id="rId4" Type="http://schemas.openxmlformats.org/officeDocument/2006/relationships/ctrlProp" Target="../ctrlProps/ctrlProp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1"/>
  </sheetPr>
  <dimension ref="A1:S19"/>
  <sheetViews>
    <sheetView showGridLines="0" showRowColHeaders="0" workbookViewId="0">
      <selection activeCell="G18" sqref="G18"/>
    </sheetView>
  </sheetViews>
  <sheetFormatPr baseColWidth="10" defaultColWidth="0" defaultRowHeight="15" zeroHeight="1"/>
  <cols>
    <col min="1" max="1" width="8.140625" customWidth="1"/>
    <col min="2" max="4" width="11.42578125" style="2" customWidth="1"/>
    <col min="5" max="5" width="1.42578125" customWidth="1"/>
    <col min="6" max="10" width="11.42578125" customWidth="1"/>
    <col min="11" max="11" width="0.5703125" customWidth="1"/>
    <col min="12" max="13" width="11.42578125" customWidth="1"/>
    <col min="14" max="14" width="1.5703125" customWidth="1"/>
    <col min="15" max="16" width="11.42578125" customWidth="1"/>
    <col min="17" max="17" width="2.7109375" customWidth="1"/>
    <col min="18" max="19" width="11.42578125" customWidth="1"/>
    <col min="20" max="16384" width="11.42578125" hidden="1"/>
  </cols>
  <sheetData>
    <row r="1" spans="2:18" ht="69.75" customHeight="1"/>
    <row r="2" spans="2:18" ht="22.5" customHeight="1">
      <c r="B2" s="45" t="s">
        <v>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2:18"/>
    <row r="4" spans="2:18">
      <c r="B4" s="59" t="s">
        <v>0</v>
      </c>
      <c r="C4" s="59"/>
      <c r="D4" s="59"/>
      <c r="E4" s="3"/>
      <c r="F4" s="64"/>
      <c r="G4" s="65"/>
      <c r="H4" s="65"/>
      <c r="I4" s="65"/>
      <c r="J4" s="66"/>
      <c r="L4" s="59" t="s">
        <v>2</v>
      </c>
      <c r="M4" s="59"/>
      <c r="O4" s="46"/>
      <c r="P4" s="46"/>
    </row>
    <row r="5" spans="2:18">
      <c r="B5" s="59"/>
      <c r="C5" s="59"/>
      <c r="D5" s="59"/>
      <c r="E5" s="3"/>
      <c r="F5" s="67"/>
      <c r="G5" s="68"/>
      <c r="H5" s="68"/>
      <c r="I5" s="68"/>
      <c r="J5" s="69"/>
      <c r="L5" s="59"/>
      <c r="M5" s="59"/>
      <c r="O5" s="46"/>
      <c r="P5" s="46"/>
    </row>
    <row r="6" spans="2:18" ht="5.25" customHeight="1"/>
    <row r="7" spans="2:18">
      <c r="B7" s="59" t="s">
        <v>4</v>
      </c>
      <c r="C7" s="59"/>
      <c r="D7" s="59"/>
      <c r="F7" s="70"/>
      <c r="G7" s="71"/>
      <c r="H7" s="72"/>
      <c r="L7" s="59" t="s">
        <v>3</v>
      </c>
      <c r="M7" s="59"/>
      <c r="O7" s="60"/>
      <c r="P7" s="61"/>
    </row>
    <row r="8" spans="2:18">
      <c r="B8" s="59"/>
      <c r="C8" s="59"/>
      <c r="D8" s="59"/>
      <c r="F8" s="73"/>
      <c r="G8" s="74"/>
      <c r="H8" s="75"/>
      <c r="L8" s="59"/>
      <c r="M8" s="59"/>
      <c r="O8" s="62"/>
      <c r="P8" s="63"/>
    </row>
    <row r="9" spans="2:18" ht="5.25" customHeight="1"/>
    <row r="10" spans="2:18">
      <c r="B10" s="59" t="s">
        <v>1</v>
      </c>
      <c r="C10" s="59"/>
      <c r="D10" s="59"/>
      <c r="F10" s="53"/>
      <c r="G10" s="54"/>
      <c r="H10" s="54"/>
      <c r="I10" s="54"/>
      <c r="J10" s="55"/>
      <c r="L10" s="44" t="s">
        <v>7</v>
      </c>
      <c r="M10" s="44"/>
      <c r="O10" s="46"/>
      <c r="P10" s="46"/>
    </row>
    <row r="11" spans="2:18">
      <c r="B11" s="59"/>
      <c r="C11" s="59"/>
      <c r="D11" s="59"/>
      <c r="F11" s="56"/>
      <c r="G11" s="57"/>
      <c r="H11" s="57"/>
      <c r="I11" s="57"/>
      <c r="J11" s="58"/>
      <c r="L11" s="44"/>
      <c r="M11" s="44"/>
      <c r="O11" s="46"/>
      <c r="P11" s="46"/>
    </row>
    <row r="12" spans="2:18" ht="6.75" customHeight="1"/>
    <row r="13" spans="2:18">
      <c r="B13" s="59" t="s">
        <v>5</v>
      </c>
      <c r="C13" s="59"/>
      <c r="D13" s="59"/>
      <c r="F13" s="64"/>
      <c r="G13" s="65"/>
      <c r="H13" s="65"/>
      <c r="I13" s="65"/>
      <c r="J13" s="66"/>
      <c r="M13" s="47" t="s">
        <v>8</v>
      </c>
      <c r="N13" s="48"/>
      <c r="O13" s="48"/>
      <c r="P13" s="5"/>
    </row>
    <row r="14" spans="2:18">
      <c r="B14" s="59"/>
      <c r="C14" s="59"/>
      <c r="D14" s="59"/>
      <c r="F14" s="67"/>
      <c r="G14" s="68"/>
      <c r="H14" s="68"/>
      <c r="I14" s="68"/>
      <c r="J14" s="69"/>
      <c r="M14" s="49"/>
      <c r="N14" s="50"/>
      <c r="O14" s="50"/>
      <c r="P14" s="6"/>
    </row>
    <row r="15" spans="2:18" ht="7.5" customHeight="1">
      <c r="M15" s="49"/>
      <c r="N15" s="50"/>
      <c r="O15" s="50"/>
      <c r="P15" s="6"/>
    </row>
    <row r="16" spans="2:18">
      <c r="B16" s="59" t="s">
        <v>6</v>
      </c>
      <c r="C16" s="59"/>
      <c r="D16" s="59"/>
      <c r="F16" s="64"/>
      <c r="G16" s="65"/>
      <c r="H16" s="65"/>
      <c r="I16" s="65"/>
      <c r="J16" s="66"/>
      <c r="M16" s="49"/>
      <c r="N16" s="50"/>
      <c r="O16" s="50"/>
      <c r="P16" s="6"/>
    </row>
    <row r="17" spans="2:16">
      <c r="B17" s="59"/>
      <c r="C17" s="59"/>
      <c r="D17" s="59"/>
      <c r="F17" s="67"/>
      <c r="G17" s="68"/>
      <c r="H17" s="68"/>
      <c r="I17" s="68"/>
      <c r="J17" s="69"/>
      <c r="M17" s="51"/>
      <c r="N17" s="52"/>
      <c r="O17" s="52"/>
      <c r="P17" s="7"/>
    </row>
    <row r="18" spans="2:16" ht="45.75" customHeight="1">
      <c r="B18" s="26"/>
      <c r="C18" s="26"/>
      <c r="D18" s="26"/>
      <c r="F18" s="42"/>
      <c r="G18" s="42"/>
      <c r="H18" s="42"/>
      <c r="I18" s="42"/>
      <c r="J18" s="42"/>
      <c r="K18" s="43"/>
      <c r="M18" s="25"/>
      <c r="N18" s="25"/>
      <c r="O18" s="25"/>
      <c r="P18" s="41"/>
    </row>
    <row r="19" spans="2:16" ht="19.5" customHeight="1"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</row>
  </sheetData>
  <sheetProtection selectLockedCells="1"/>
  <mergeCells count="19">
    <mergeCell ref="F16:J17"/>
    <mergeCell ref="F19:P19"/>
    <mergeCell ref="B16:D17"/>
    <mergeCell ref="L10:M11"/>
    <mergeCell ref="B2:R2"/>
    <mergeCell ref="O10:P11"/>
    <mergeCell ref="M13:O17"/>
    <mergeCell ref="F10:J11"/>
    <mergeCell ref="B10:D11"/>
    <mergeCell ref="L4:M5"/>
    <mergeCell ref="O4:P5"/>
    <mergeCell ref="L7:M8"/>
    <mergeCell ref="O7:P8"/>
    <mergeCell ref="F4:J5"/>
    <mergeCell ref="B4:D5"/>
    <mergeCell ref="B7:D8"/>
    <mergeCell ref="F7:H8"/>
    <mergeCell ref="F13:J14"/>
    <mergeCell ref="B13:D1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5">
    <tabColor rgb="FF00B050"/>
  </sheetPr>
  <dimension ref="A1:O8"/>
  <sheetViews>
    <sheetView showGridLines="0" showRowColHeaders="0" workbookViewId="0"/>
  </sheetViews>
  <sheetFormatPr baseColWidth="10" defaultColWidth="0" defaultRowHeight="15" zeroHeight="1"/>
  <cols>
    <col min="1" max="14" width="11.42578125" customWidth="1"/>
    <col min="15" max="15" width="27" customWidth="1"/>
    <col min="16" max="16384" width="11.42578125" hidden="1"/>
  </cols>
  <sheetData>
    <row r="1" spans="2:14"/>
    <row r="2" spans="2:14">
      <c r="B2" s="142" t="s">
        <v>112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</row>
    <row r="3" spans="2:14"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2:14"/>
    <row r="5" spans="2:14" ht="30" customHeight="1">
      <c r="B5" s="183" t="s">
        <v>113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</row>
    <row r="6" spans="2:14" ht="30" customHeight="1"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</row>
    <row r="7" spans="2:14" ht="30" customHeight="1"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</row>
    <row r="8" spans="2:14"/>
  </sheetData>
  <sheetProtection sheet="1" objects="1" scenarios="1" selectLockedCells="1"/>
  <mergeCells count="2">
    <mergeCell ref="B5:L7"/>
    <mergeCell ref="B2:N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8B979-D7F4-4C10-B636-1B5B1460360D}">
  <dimension ref="A3:T17"/>
  <sheetViews>
    <sheetView showGridLines="0" zoomScale="85" zoomScaleNormal="85" workbookViewId="0">
      <selection activeCell="B8" sqref="B8"/>
    </sheetView>
  </sheetViews>
  <sheetFormatPr baseColWidth="10" defaultRowHeight="15.75"/>
  <cols>
    <col min="1" max="1" width="11.7109375" style="207" customWidth="1"/>
    <col min="2" max="2" width="36.28515625" style="207" customWidth="1"/>
    <col min="3" max="3" width="10.140625" style="207" customWidth="1"/>
    <col min="4" max="17" width="5.42578125" style="207" customWidth="1"/>
    <col min="18" max="18" width="12.7109375" style="207" customWidth="1"/>
    <col min="19" max="19" width="23.140625" style="207" customWidth="1"/>
    <col min="20" max="20" width="28.28515625" style="207" customWidth="1"/>
    <col min="21" max="16384" width="11.42578125" style="208"/>
  </cols>
  <sheetData>
    <row r="3" spans="1:20" customFormat="1" ht="15">
      <c r="A3" s="209" t="s">
        <v>164</v>
      </c>
      <c r="B3" s="199" t="s">
        <v>166</v>
      </c>
      <c r="C3" s="210" t="s">
        <v>167</v>
      </c>
      <c r="D3" s="210"/>
      <c r="E3" s="210"/>
      <c r="F3" s="210"/>
      <c r="G3" s="210"/>
      <c r="H3" s="210"/>
      <c r="I3" s="210"/>
      <c r="J3" s="184" t="s">
        <v>168</v>
      </c>
      <c r="K3" s="184"/>
      <c r="L3" s="184"/>
      <c r="M3" s="199" t="s">
        <v>169</v>
      </c>
      <c r="N3" s="199"/>
      <c r="O3" s="199"/>
      <c r="P3" s="184" t="s">
        <v>170</v>
      </c>
      <c r="Q3" s="184"/>
      <c r="R3" s="184"/>
      <c r="S3" s="199" t="s">
        <v>171</v>
      </c>
      <c r="T3" s="199"/>
    </row>
    <row r="4" spans="1:20" customFormat="1" ht="15">
      <c r="A4" s="195"/>
      <c r="B4" s="200"/>
      <c r="C4" s="210"/>
      <c r="D4" s="210"/>
      <c r="E4" s="210"/>
      <c r="F4" s="210"/>
      <c r="G4" s="210"/>
      <c r="H4" s="210"/>
      <c r="I4" s="210"/>
      <c r="J4" s="184" t="s">
        <v>172</v>
      </c>
      <c r="K4" s="184"/>
      <c r="L4" s="184"/>
      <c r="M4" s="199" t="s">
        <v>173</v>
      </c>
      <c r="N4" s="199"/>
      <c r="O4" s="199"/>
      <c r="P4" s="184" t="s">
        <v>174</v>
      </c>
      <c r="Q4" s="184"/>
      <c r="R4" s="184"/>
      <c r="S4" s="201" t="s">
        <v>188</v>
      </c>
      <c r="T4" s="201"/>
    </row>
    <row r="5" spans="1:20" customFormat="1" ht="45">
      <c r="A5" s="186" t="s">
        <v>175</v>
      </c>
      <c r="B5" s="186" t="s">
        <v>176</v>
      </c>
      <c r="C5" s="187" t="s">
        <v>177</v>
      </c>
      <c r="D5" s="188">
        <v>1</v>
      </c>
      <c r="E5" s="188">
        <v>2</v>
      </c>
      <c r="F5" s="188">
        <v>3</v>
      </c>
      <c r="G5" s="188">
        <v>4</v>
      </c>
      <c r="H5" s="188">
        <v>5</v>
      </c>
      <c r="I5" s="188">
        <v>6</v>
      </c>
      <c r="J5" s="188">
        <v>7</v>
      </c>
      <c r="K5" s="188">
        <v>8</v>
      </c>
      <c r="L5" s="188">
        <v>9</v>
      </c>
      <c r="M5" s="188">
        <v>10</v>
      </c>
      <c r="N5" s="188">
        <v>11</v>
      </c>
      <c r="O5" s="188">
        <v>12</v>
      </c>
      <c r="P5" s="188">
        <v>13</v>
      </c>
      <c r="Q5" s="188">
        <v>14</v>
      </c>
      <c r="R5" s="188">
        <v>15</v>
      </c>
      <c r="S5" s="187" t="s">
        <v>178</v>
      </c>
      <c r="T5" s="186" t="s">
        <v>179</v>
      </c>
    </row>
    <row r="6" spans="1:20" customFormat="1" ht="15">
      <c r="A6" s="186">
        <v>1</v>
      </c>
      <c r="B6" s="197" t="s">
        <v>180</v>
      </c>
      <c r="C6" s="192" t="s">
        <v>165</v>
      </c>
      <c r="D6" s="202">
        <v>0</v>
      </c>
      <c r="E6" s="202">
        <v>0</v>
      </c>
      <c r="F6" s="202">
        <v>0</v>
      </c>
      <c r="G6" s="202">
        <v>13</v>
      </c>
      <c r="H6" s="202">
        <v>0</v>
      </c>
      <c r="I6" s="202">
        <v>0</v>
      </c>
      <c r="J6" s="202">
        <v>0</v>
      </c>
      <c r="K6" s="202">
        <v>33</v>
      </c>
      <c r="L6" s="202">
        <v>10</v>
      </c>
      <c r="M6" s="202">
        <v>0</v>
      </c>
      <c r="N6" s="202">
        <v>12</v>
      </c>
      <c r="O6" s="202">
        <v>29</v>
      </c>
      <c r="P6" s="202">
        <v>0</v>
      </c>
      <c r="Q6" s="202">
        <v>12</v>
      </c>
      <c r="R6" s="202">
        <v>21</v>
      </c>
      <c r="S6" s="189">
        <f t="shared" ref="S6:S11" si="0">MODE(D6:R6)</f>
        <v>0</v>
      </c>
      <c r="T6" s="205" t="s">
        <v>181</v>
      </c>
    </row>
    <row r="7" spans="1:20" customFormat="1">
      <c r="A7" s="190">
        <v>2</v>
      </c>
      <c r="B7" s="198" t="s">
        <v>182</v>
      </c>
      <c r="C7" s="192" t="s">
        <v>165</v>
      </c>
      <c r="D7" s="203">
        <v>7</v>
      </c>
      <c r="E7" s="203">
        <v>10</v>
      </c>
      <c r="F7" s="203">
        <v>6</v>
      </c>
      <c r="G7" s="203">
        <v>4</v>
      </c>
      <c r="H7" s="203">
        <v>5</v>
      </c>
      <c r="I7" s="203">
        <v>6</v>
      </c>
      <c r="J7" s="203">
        <v>7</v>
      </c>
      <c r="K7" s="203">
        <v>5</v>
      </c>
      <c r="L7" s="203">
        <v>4</v>
      </c>
      <c r="M7" s="203">
        <v>5</v>
      </c>
      <c r="N7" s="203">
        <v>5</v>
      </c>
      <c r="O7" s="203">
        <v>6</v>
      </c>
      <c r="P7" s="203">
        <v>4</v>
      </c>
      <c r="Q7" s="203">
        <v>4</v>
      </c>
      <c r="R7" s="203">
        <v>5</v>
      </c>
      <c r="S7" s="189">
        <f t="shared" si="0"/>
        <v>5</v>
      </c>
      <c r="T7" s="198"/>
    </row>
    <row r="8" spans="1:20" customFormat="1">
      <c r="A8" s="190">
        <v>3</v>
      </c>
      <c r="B8" s="198" t="s">
        <v>183</v>
      </c>
      <c r="C8" s="192" t="s">
        <v>165</v>
      </c>
      <c r="D8" s="203">
        <v>8</v>
      </c>
      <c r="E8" s="203">
        <v>7</v>
      </c>
      <c r="F8" s="203">
        <v>13</v>
      </c>
      <c r="G8" s="203">
        <v>7</v>
      </c>
      <c r="H8" s="203">
        <v>10</v>
      </c>
      <c r="I8" s="203">
        <v>9</v>
      </c>
      <c r="J8" s="203">
        <v>11</v>
      </c>
      <c r="K8" s="203">
        <v>7</v>
      </c>
      <c r="L8" s="203">
        <v>6</v>
      </c>
      <c r="M8" s="203">
        <v>10</v>
      </c>
      <c r="N8" s="203">
        <v>7</v>
      </c>
      <c r="O8" s="203">
        <v>10</v>
      </c>
      <c r="P8" s="203">
        <v>23</v>
      </c>
      <c r="Q8" s="203">
        <v>7</v>
      </c>
      <c r="R8" s="203">
        <v>8</v>
      </c>
      <c r="S8" s="189">
        <f t="shared" si="0"/>
        <v>7</v>
      </c>
      <c r="T8" s="198"/>
    </row>
    <row r="9" spans="1:20" customFormat="1">
      <c r="A9" s="186">
        <v>4</v>
      </c>
      <c r="B9" s="198" t="s">
        <v>184</v>
      </c>
      <c r="C9" s="192" t="s">
        <v>165</v>
      </c>
      <c r="D9" s="203">
        <v>6</v>
      </c>
      <c r="E9" s="203">
        <v>5</v>
      </c>
      <c r="F9" s="203">
        <v>14</v>
      </c>
      <c r="G9" s="203">
        <v>5</v>
      </c>
      <c r="H9" s="203">
        <v>4</v>
      </c>
      <c r="I9" s="203">
        <v>5</v>
      </c>
      <c r="J9" s="203">
        <v>7</v>
      </c>
      <c r="K9" s="203">
        <v>6</v>
      </c>
      <c r="L9" s="203">
        <v>6</v>
      </c>
      <c r="M9" s="203">
        <v>5</v>
      </c>
      <c r="N9" s="203">
        <v>5</v>
      </c>
      <c r="O9" s="203">
        <v>8</v>
      </c>
      <c r="P9" s="203">
        <v>7</v>
      </c>
      <c r="Q9" s="203">
        <v>5</v>
      </c>
      <c r="R9" s="203">
        <v>5</v>
      </c>
      <c r="S9" s="189">
        <f t="shared" si="0"/>
        <v>5</v>
      </c>
      <c r="T9" s="198"/>
    </row>
    <row r="10" spans="1:20" customFormat="1">
      <c r="A10" s="190">
        <v>5</v>
      </c>
      <c r="B10" s="198" t="s">
        <v>185</v>
      </c>
      <c r="C10" s="192" t="s">
        <v>165</v>
      </c>
      <c r="D10" s="203">
        <v>8</v>
      </c>
      <c r="E10" s="203">
        <v>8</v>
      </c>
      <c r="F10" s="203">
        <v>15</v>
      </c>
      <c r="G10" s="203">
        <v>12</v>
      </c>
      <c r="H10" s="203">
        <v>24</v>
      </c>
      <c r="I10" s="203">
        <v>14</v>
      </c>
      <c r="J10" s="203">
        <v>11</v>
      </c>
      <c r="K10" s="203">
        <v>10</v>
      </c>
      <c r="L10" s="203">
        <v>9</v>
      </c>
      <c r="M10" s="203">
        <v>7</v>
      </c>
      <c r="N10" s="203">
        <v>10</v>
      </c>
      <c r="O10" s="203">
        <v>9</v>
      </c>
      <c r="P10" s="203">
        <v>10</v>
      </c>
      <c r="Q10" s="203">
        <v>10</v>
      </c>
      <c r="R10" s="203">
        <v>12</v>
      </c>
      <c r="S10" s="189">
        <f t="shared" si="0"/>
        <v>10</v>
      </c>
      <c r="T10" s="198"/>
    </row>
    <row r="11" spans="1:20" customFormat="1">
      <c r="A11" s="190">
        <v>6</v>
      </c>
      <c r="B11" s="198" t="s">
        <v>186</v>
      </c>
      <c r="C11" s="192" t="s">
        <v>165</v>
      </c>
      <c r="D11" s="203">
        <v>7</v>
      </c>
      <c r="E11" s="203">
        <v>7</v>
      </c>
      <c r="F11" s="203">
        <v>6</v>
      </c>
      <c r="G11" s="203">
        <v>8</v>
      </c>
      <c r="H11" s="203">
        <v>5</v>
      </c>
      <c r="I11" s="203">
        <v>6</v>
      </c>
      <c r="J11" s="203">
        <v>8</v>
      </c>
      <c r="K11" s="203">
        <v>8</v>
      </c>
      <c r="L11" s="203">
        <v>9</v>
      </c>
      <c r="M11" s="203">
        <v>6</v>
      </c>
      <c r="N11" s="203">
        <v>5</v>
      </c>
      <c r="O11" s="203">
        <v>28</v>
      </c>
      <c r="P11" s="203">
        <v>9</v>
      </c>
      <c r="Q11" s="203">
        <v>15</v>
      </c>
      <c r="R11" s="203">
        <v>9</v>
      </c>
      <c r="S11" s="189">
        <f t="shared" si="0"/>
        <v>6</v>
      </c>
      <c r="T11" s="206"/>
    </row>
    <row r="12" spans="1:20" customFormat="1">
      <c r="A12" s="190"/>
      <c r="B12" s="191"/>
      <c r="C12" s="192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9"/>
      <c r="T12" s="191"/>
    </row>
    <row r="13" spans="1:20" customFormat="1">
      <c r="A13" s="190"/>
      <c r="B13" s="191"/>
      <c r="C13" s="192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9"/>
      <c r="T13" s="191"/>
    </row>
    <row r="14" spans="1:20" customFormat="1">
      <c r="A14" s="190"/>
      <c r="B14" s="191"/>
      <c r="C14" s="192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9"/>
      <c r="T14" s="191"/>
    </row>
    <row r="15" spans="1:20" customFormat="1">
      <c r="A15" s="190"/>
      <c r="B15" s="191"/>
      <c r="C15" s="193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91"/>
      <c r="T15" s="191"/>
    </row>
    <row r="16" spans="1:20" customFormat="1">
      <c r="A16" s="190"/>
      <c r="B16" s="191"/>
      <c r="C16" s="193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94"/>
      <c r="T16" s="191"/>
    </row>
    <row r="17" spans="1:20" customFormat="1">
      <c r="A17" s="185" t="s">
        <v>187</v>
      </c>
      <c r="B17" s="195"/>
      <c r="C17" s="195"/>
      <c r="D17" s="186">
        <f>SUM(D6:D15)</f>
        <v>36</v>
      </c>
      <c r="E17" s="186">
        <f t="shared" ref="E17:R17" si="1">SUM(E6:E15)</f>
        <v>37</v>
      </c>
      <c r="F17" s="186">
        <f t="shared" si="1"/>
        <v>54</v>
      </c>
      <c r="G17" s="186">
        <f t="shared" si="1"/>
        <v>49</v>
      </c>
      <c r="H17" s="186">
        <f t="shared" si="1"/>
        <v>48</v>
      </c>
      <c r="I17" s="186">
        <f t="shared" si="1"/>
        <v>40</v>
      </c>
      <c r="J17" s="186">
        <f t="shared" si="1"/>
        <v>44</v>
      </c>
      <c r="K17" s="186">
        <f t="shared" si="1"/>
        <v>69</v>
      </c>
      <c r="L17" s="186">
        <f t="shared" si="1"/>
        <v>44</v>
      </c>
      <c r="M17" s="186">
        <f t="shared" si="1"/>
        <v>33</v>
      </c>
      <c r="N17" s="186">
        <f t="shared" si="1"/>
        <v>44</v>
      </c>
      <c r="O17" s="186">
        <f t="shared" si="1"/>
        <v>90</v>
      </c>
      <c r="P17" s="186">
        <f t="shared" si="1"/>
        <v>53</v>
      </c>
      <c r="Q17" s="186">
        <f t="shared" si="1"/>
        <v>53</v>
      </c>
      <c r="R17" s="186">
        <f t="shared" si="1"/>
        <v>60</v>
      </c>
      <c r="S17" s="204">
        <f>AVERAGE(D17:R17)</f>
        <v>50.266666666666666</v>
      </c>
      <c r="T17" s="196"/>
    </row>
  </sheetData>
  <mergeCells count="12">
    <mergeCell ref="S3:T3"/>
    <mergeCell ref="J4:L4"/>
    <mergeCell ref="M4:O4"/>
    <mergeCell ref="P4:R4"/>
    <mergeCell ref="S4:T4"/>
    <mergeCell ref="A17:C17"/>
    <mergeCell ref="A3:A4"/>
    <mergeCell ref="B3:B4"/>
    <mergeCell ref="C3:I4"/>
    <mergeCell ref="J3:L3"/>
    <mergeCell ref="M3:O3"/>
    <mergeCell ref="P3:R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rgb="FF0070C0"/>
  </sheetPr>
  <dimension ref="A1:U22"/>
  <sheetViews>
    <sheetView showGridLines="0" showRowColHeaders="0" tabSelected="1" workbookViewId="0">
      <selection activeCell="T11" sqref="T11:T12"/>
    </sheetView>
  </sheetViews>
  <sheetFormatPr baseColWidth="10" defaultColWidth="0" defaultRowHeight="15" zeroHeight="1"/>
  <cols>
    <col min="1" max="2" width="11.42578125" customWidth="1"/>
    <col min="3" max="3" width="1.28515625" customWidth="1"/>
    <col min="4" max="4" width="11.42578125" customWidth="1"/>
    <col min="5" max="5" width="1.5703125" customWidth="1"/>
    <col min="6" max="6" width="11.42578125" customWidth="1"/>
    <col min="7" max="7" width="1.5703125" customWidth="1"/>
    <col min="8" max="8" width="11.42578125" customWidth="1"/>
    <col min="9" max="9" width="2.140625" customWidth="1"/>
    <col min="10" max="10" width="11.42578125" customWidth="1"/>
    <col min="11" max="11" width="1.42578125" customWidth="1"/>
    <col min="12" max="12" width="11.42578125" customWidth="1"/>
    <col min="13" max="13" width="1.7109375" customWidth="1"/>
    <col min="14" max="14" width="11.42578125" customWidth="1"/>
    <col min="15" max="15" width="1.85546875" customWidth="1"/>
    <col min="16" max="16" width="11.42578125" customWidth="1"/>
    <col min="17" max="17" width="1.5703125" customWidth="1"/>
    <col min="18" max="18" width="11.42578125" customWidth="1"/>
    <col min="19" max="19" width="1.7109375" customWidth="1"/>
    <col min="20" max="20" width="11.42578125" customWidth="1"/>
    <col min="21" max="21" width="26.7109375" customWidth="1"/>
    <col min="22" max="16384" width="11.42578125" hidden="1"/>
  </cols>
  <sheetData>
    <row r="1" spans="2:20" ht="28.5" customHeight="1"/>
    <row r="2" spans="2:20" ht="28.5" customHeight="1">
      <c r="B2" s="77" t="s">
        <v>13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</row>
    <row r="3" spans="2:20"/>
    <row r="4" spans="2:20" ht="15" customHeight="1">
      <c r="B4" s="91" t="s">
        <v>12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84">
        <v>2</v>
      </c>
      <c r="Q4" s="84"/>
      <c r="R4" s="84"/>
      <c r="S4" s="84"/>
      <c r="T4" s="84"/>
    </row>
    <row r="5" spans="2:20" ht="15" customHeight="1"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84"/>
      <c r="Q5" s="84"/>
      <c r="R5" s="84"/>
      <c r="S5" s="84"/>
      <c r="T5" s="84"/>
    </row>
    <row r="6" spans="2:20"/>
    <row r="7" spans="2:20">
      <c r="B7" s="85" t="s">
        <v>10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</row>
    <row r="8" spans="2:20"/>
    <row r="9" spans="2:20" s="1" customFormat="1">
      <c r="B9" s="12">
        <v>1</v>
      </c>
      <c r="C9" s="12"/>
      <c r="D9" s="12">
        <v>2</v>
      </c>
      <c r="E9" s="12"/>
      <c r="F9" s="12">
        <v>3</v>
      </c>
      <c r="G9" s="12"/>
      <c r="H9" s="12">
        <v>4</v>
      </c>
      <c r="I9" s="12"/>
      <c r="J9" s="12">
        <v>5</v>
      </c>
      <c r="K9" s="12"/>
      <c r="L9" s="12">
        <v>6</v>
      </c>
      <c r="M9" s="12"/>
      <c r="N9" s="12">
        <v>7</v>
      </c>
      <c r="O9" s="12"/>
      <c r="P9" s="12">
        <v>8</v>
      </c>
      <c r="Q9" s="12"/>
      <c r="R9" s="12">
        <v>9</v>
      </c>
      <c r="S9" s="12"/>
      <c r="T9" s="12">
        <v>10</v>
      </c>
    </row>
    <row r="10" spans="2:20" ht="6" customHeight="1"/>
    <row r="11" spans="2:20">
      <c r="B11" s="89">
        <v>3.472222222222222E-3</v>
      </c>
      <c r="C11" s="10"/>
      <c r="D11" s="89">
        <v>3.472222222222222E-3</v>
      </c>
      <c r="E11" s="10"/>
      <c r="F11" s="89">
        <v>3.472222222222222E-3</v>
      </c>
      <c r="G11" s="10"/>
      <c r="H11" s="89">
        <v>3.472222222222222E-3</v>
      </c>
      <c r="I11" s="10"/>
      <c r="J11" s="89">
        <v>3.472222222222222E-3</v>
      </c>
      <c r="K11" s="10"/>
      <c r="L11" s="89">
        <v>3.472222222222222E-3</v>
      </c>
      <c r="M11" s="10"/>
      <c r="N11" s="89">
        <v>3.472222222222222E-3</v>
      </c>
      <c r="O11" s="10"/>
      <c r="P11" s="89">
        <v>3.472222222222222E-3</v>
      </c>
      <c r="Q11" s="10"/>
      <c r="R11" s="89">
        <v>3.472222222222222E-3</v>
      </c>
      <c r="S11" s="10"/>
      <c r="T11" s="89">
        <v>3.472222222222222E-3</v>
      </c>
    </row>
    <row r="12" spans="2:20">
      <c r="B12" s="90"/>
      <c r="C12" s="10"/>
      <c r="D12" s="90"/>
      <c r="E12" s="10"/>
      <c r="F12" s="90"/>
      <c r="G12" s="10"/>
      <c r="H12" s="90"/>
      <c r="I12" s="10"/>
      <c r="J12" s="90"/>
      <c r="K12" s="10"/>
      <c r="L12" s="90"/>
      <c r="M12" s="10"/>
      <c r="N12" s="90"/>
      <c r="O12" s="10"/>
      <c r="P12" s="90"/>
      <c r="Q12" s="10"/>
      <c r="R12" s="90"/>
      <c r="S12" s="10"/>
      <c r="T12" s="90"/>
    </row>
    <row r="13" spans="2:20">
      <c r="B13" s="11" t="s">
        <v>11</v>
      </c>
      <c r="D13" s="11" t="s">
        <v>11</v>
      </c>
      <c r="F13" s="11" t="s">
        <v>11</v>
      </c>
      <c r="H13" s="11" t="s">
        <v>11</v>
      </c>
      <c r="J13" s="11" t="s">
        <v>11</v>
      </c>
      <c r="L13" s="11" t="s">
        <v>11</v>
      </c>
      <c r="N13" s="11" t="s">
        <v>11</v>
      </c>
      <c r="P13" s="11" t="s">
        <v>11</v>
      </c>
      <c r="R13" s="11" t="s">
        <v>11</v>
      </c>
      <c r="T13" s="11" t="s">
        <v>11</v>
      </c>
    </row>
    <row r="14" spans="2:20"/>
    <row r="15" spans="2:20" ht="15" customHeight="1">
      <c r="H15" s="87" t="str">
        <f>IF(H16&lt;&gt;"Hola!","El número de observaciones sugerido es:"," ")</f>
        <v xml:space="preserve"> </v>
      </c>
      <c r="I15" s="87"/>
      <c r="J15" s="87"/>
      <c r="K15" s="87"/>
      <c r="L15" s="87"/>
      <c r="M15" s="13"/>
      <c r="P15" s="78" t="s">
        <v>14</v>
      </c>
      <c r="Q15" s="79"/>
      <c r="R15" s="79"/>
      <c r="S15" s="79"/>
      <c r="T15" s="14"/>
    </row>
    <row r="16" spans="2:20" ht="15" customHeight="1">
      <c r="H16" s="86" t="str">
        <f>IF(ROUNDDOWN(IFERROR(POWER(((40)*(SQRT(((IF(P4=2,5,10))*((B11*B11)+(D11*D11)+(F11*F11)+(H11*H11)+(J11*J11)+(L11*L11)+(N11*N11)+(P11*P11)+(R11*R11)+(T11*T11)))-((SUM(B11:T12))*(SUM(B11:T12)))))/(SUM(B11:T12))),2),0),0)&gt;0,ROUNDDOWN(IFERROR(POWER(((40)*(SQRT(((IF(P4=2,5,10))*((B11*B11)+(D11*D11)+(F11*F11)+(H11*H11)+(J11*J11)+(L11*L11)+(N11*N11)+(P11*P11)+(R11*R11)+(T11*T11)))-((SUM(B11:T12))*(SUM(B11:T12)))))/(SUM(B11:T12))),2),0),0),"Hola!")</f>
        <v>Hola!</v>
      </c>
      <c r="I16" s="86"/>
      <c r="J16" s="86"/>
      <c r="K16" s="86"/>
      <c r="L16" s="86"/>
      <c r="M16" s="13"/>
      <c r="P16" s="80"/>
      <c r="Q16" s="81"/>
      <c r="R16" s="81"/>
      <c r="S16" s="81"/>
      <c r="T16" s="15"/>
    </row>
    <row r="17" spans="8:20" ht="15" customHeight="1">
      <c r="H17" s="86"/>
      <c r="I17" s="86"/>
      <c r="J17" s="86"/>
      <c r="K17" s="86"/>
      <c r="L17" s="86"/>
      <c r="M17" s="13"/>
      <c r="P17" s="80"/>
      <c r="Q17" s="81"/>
      <c r="R17" s="81"/>
      <c r="S17" s="81"/>
      <c r="T17" s="15"/>
    </row>
    <row r="18" spans="8:20" ht="15" customHeight="1">
      <c r="H18" s="86"/>
      <c r="I18" s="86"/>
      <c r="J18" s="86"/>
      <c r="K18" s="86"/>
      <c r="L18" s="86"/>
      <c r="M18" s="13"/>
      <c r="P18" s="80"/>
      <c r="Q18" s="81"/>
      <c r="R18" s="81"/>
      <c r="S18" s="81"/>
      <c r="T18" s="15"/>
    </row>
    <row r="19" spans="8:20" ht="15" customHeight="1">
      <c r="H19" s="86"/>
      <c r="I19" s="86"/>
      <c r="J19" s="86"/>
      <c r="K19" s="86"/>
      <c r="L19" s="86"/>
      <c r="M19" s="13"/>
      <c r="P19" s="80"/>
      <c r="Q19" s="81"/>
      <c r="R19" s="81"/>
      <c r="S19" s="81"/>
      <c r="T19" s="15"/>
    </row>
    <row r="20" spans="8:20" ht="15" customHeight="1">
      <c r="H20" s="88" t="str">
        <f>IF(H16&lt;&gt;"Hola!","Para un nivel de confianza del 95%"," ")</f>
        <v xml:space="preserve"> </v>
      </c>
      <c r="I20" s="88"/>
      <c r="J20" s="88"/>
      <c r="K20" s="88"/>
      <c r="L20" s="88"/>
      <c r="M20" s="13"/>
      <c r="P20" s="82"/>
      <c r="Q20" s="83"/>
      <c r="R20" s="83"/>
      <c r="S20" s="83"/>
      <c r="T20" s="16"/>
    </row>
    <row r="21" spans="8:20"/>
    <row r="22" spans="8:20"/>
  </sheetData>
  <sheetProtection sheet="1" objects="1" scenarios="1" selectLockedCells="1"/>
  <mergeCells count="18">
    <mergeCell ref="J11:J12"/>
    <mergeCell ref="B4:O5"/>
    <mergeCell ref="B2:T2"/>
    <mergeCell ref="P15:S20"/>
    <mergeCell ref="P4:T5"/>
    <mergeCell ref="B7:T7"/>
    <mergeCell ref="H16:L19"/>
    <mergeCell ref="H15:L15"/>
    <mergeCell ref="H20:L20"/>
    <mergeCell ref="L11:L12"/>
    <mergeCell ref="D11:D12"/>
    <mergeCell ref="N11:N12"/>
    <mergeCell ref="P11:P12"/>
    <mergeCell ref="R11:R12"/>
    <mergeCell ref="T11:T12"/>
    <mergeCell ref="B11:B12"/>
    <mergeCell ref="F11:F12"/>
    <mergeCell ref="H11:H12"/>
  </mergeCells>
  <dataValidations count="2">
    <dataValidation type="custom" allowBlank="1" showInputMessage="1" showErrorMessage="1" error="Dado que los ciclos son mayores a 2 minutos no es necesario ingresar más de 5 lecturas." sqref="L11:L12" xr:uid="{00000000-0002-0000-0100-000000000000}">
      <formula1>P4=1</formula1>
    </dataValidation>
    <dataValidation type="custom" allowBlank="1" showInputMessage="1" showErrorMessage="1" error="Dado que los ciclos son mayores a 2 minutos no es necesario ingresar más de 5 lecturas." sqref="N11:N12 P11:P12 R11:R12 T11:T12" xr:uid="{00000000-0002-0000-0100-000001000000}">
      <formula1>J4=1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 moveWithCells="1">
                  <from>
                    <xdr:col>15</xdr:col>
                    <xdr:colOff>495300</xdr:colOff>
                    <xdr:row>3</xdr:row>
                    <xdr:rowOff>38100</xdr:rowOff>
                  </from>
                  <to>
                    <xdr:col>17</xdr:col>
                    <xdr:colOff>247650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 moveWithCells="1">
                  <from>
                    <xdr:col>17</xdr:col>
                    <xdr:colOff>304800</xdr:colOff>
                    <xdr:row>3</xdr:row>
                    <xdr:rowOff>38100</xdr:rowOff>
                  </from>
                  <to>
                    <xdr:col>19</xdr:col>
                    <xdr:colOff>47625</xdr:colOff>
                    <xdr:row>4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tabColor rgb="FFC00000"/>
  </sheetPr>
  <dimension ref="B1:X104"/>
  <sheetViews>
    <sheetView showGridLines="0" showRowColHeaders="0" workbookViewId="0">
      <pane ySplit="12" topLeftCell="A13" activePane="bottomLeft" state="frozen"/>
      <selection pane="bottomLeft" activeCell="C16" sqref="C16:E16"/>
    </sheetView>
  </sheetViews>
  <sheetFormatPr baseColWidth="10" defaultRowHeight="15"/>
  <cols>
    <col min="1" max="1" width="1.42578125" customWidth="1"/>
    <col min="2" max="2" width="7.28515625" customWidth="1"/>
    <col min="6" max="6" width="0.42578125" customWidth="1"/>
    <col min="7" max="11" width="9.5703125" customWidth="1"/>
    <col min="12" max="12" width="0.28515625" customWidth="1"/>
    <col min="13" max="14" width="9.5703125" customWidth="1"/>
    <col min="15" max="15" width="0.140625" customWidth="1"/>
    <col min="16" max="19" width="9.5703125" customWidth="1"/>
    <col min="20" max="20" width="0.85546875" customWidth="1"/>
    <col min="21" max="25" width="9.5703125" customWidth="1"/>
  </cols>
  <sheetData>
    <row r="1" spans="2:24">
      <c r="U1" s="20">
        <v>0</v>
      </c>
    </row>
    <row r="2" spans="2:24" ht="34.5" customHeight="1">
      <c r="C2" s="135" t="s">
        <v>35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U2" s="20">
        <v>50</v>
      </c>
    </row>
    <row r="3" spans="2:24">
      <c r="U3" s="20">
        <v>75</v>
      </c>
    </row>
    <row r="4" spans="2:24">
      <c r="C4" s="59" t="s">
        <v>0</v>
      </c>
      <c r="D4" s="59"/>
      <c r="E4" s="59"/>
      <c r="F4" s="3"/>
      <c r="G4" s="112">
        <f>Inicio!F4</f>
        <v>0</v>
      </c>
      <c r="H4" s="113"/>
      <c r="I4" s="113"/>
      <c r="J4" s="113"/>
      <c r="K4" s="114"/>
      <c r="M4" s="59" t="s">
        <v>2</v>
      </c>
      <c r="N4" s="59"/>
      <c r="P4" s="118">
        <f>Inicio!O4</f>
        <v>0</v>
      </c>
      <c r="Q4" s="119"/>
      <c r="U4" s="20">
        <v>100</v>
      </c>
    </row>
    <row r="5" spans="2:24">
      <c r="C5" s="59"/>
      <c r="D5" s="59"/>
      <c r="E5" s="59"/>
      <c r="F5" s="3"/>
      <c r="G5" s="115"/>
      <c r="H5" s="116"/>
      <c r="I5" s="116"/>
      <c r="J5" s="116"/>
      <c r="K5" s="117"/>
      <c r="M5" s="59"/>
      <c r="N5" s="59"/>
      <c r="P5" s="119"/>
      <c r="Q5" s="119"/>
      <c r="U5" s="20">
        <v>125</v>
      </c>
    </row>
    <row r="6" spans="2:24" ht="5.25" customHeight="1">
      <c r="P6" s="19"/>
      <c r="Q6" s="19"/>
      <c r="U6" s="20">
        <v>150</v>
      </c>
    </row>
    <row r="7" spans="2:24">
      <c r="C7" s="59" t="s">
        <v>5</v>
      </c>
      <c r="D7" s="59"/>
      <c r="E7" s="59"/>
      <c r="G7" s="112">
        <f>Inicio!F13</f>
        <v>0</v>
      </c>
      <c r="H7" s="113"/>
      <c r="I7" s="113"/>
      <c r="J7" s="113"/>
      <c r="K7" s="114"/>
      <c r="M7" s="59" t="s">
        <v>6</v>
      </c>
      <c r="N7" s="59"/>
      <c r="O7" s="17"/>
      <c r="P7" s="120">
        <f>Inicio!F16</f>
        <v>0</v>
      </c>
      <c r="Q7" s="121"/>
      <c r="R7" s="18"/>
      <c r="S7" s="18"/>
      <c r="T7" s="18"/>
      <c r="U7" s="18"/>
    </row>
    <row r="8" spans="2:24">
      <c r="C8" s="59"/>
      <c r="D8" s="59"/>
      <c r="E8" s="59"/>
      <c r="G8" s="115"/>
      <c r="H8" s="116"/>
      <c r="I8" s="116"/>
      <c r="J8" s="116"/>
      <c r="K8" s="117"/>
      <c r="M8" s="59"/>
      <c r="N8" s="59"/>
      <c r="O8" s="17"/>
      <c r="P8" s="122"/>
      <c r="Q8" s="123"/>
      <c r="R8" s="18"/>
      <c r="S8" s="18"/>
      <c r="T8" s="18"/>
      <c r="U8" s="18"/>
    </row>
    <row r="9" spans="2:24" ht="5.25" customHeight="1">
      <c r="C9" s="4"/>
      <c r="D9" s="4"/>
      <c r="E9" s="4"/>
      <c r="G9" s="22"/>
      <c r="H9" s="22"/>
      <c r="I9" s="22"/>
      <c r="J9" s="22"/>
      <c r="K9" s="22"/>
      <c r="M9" s="4"/>
      <c r="N9" s="4"/>
      <c r="O9" s="17"/>
      <c r="P9" s="23"/>
      <c r="Q9" s="23"/>
      <c r="R9" s="18"/>
      <c r="S9" s="18"/>
      <c r="T9" s="18"/>
      <c r="U9" s="18"/>
    </row>
    <row r="10" spans="2:24">
      <c r="C10" s="59" t="s">
        <v>108</v>
      </c>
      <c r="D10" s="59"/>
      <c r="E10" s="59"/>
      <c r="G10" s="124">
        <f>SUM(X15:X103)</f>
        <v>0</v>
      </c>
      <c r="H10" s="125"/>
      <c r="I10" s="125"/>
      <c r="J10" s="125"/>
      <c r="K10" s="126"/>
      <c r="M10" s="44" t="s">
        <v>109</v>
      </c>
      <c r="N10" s="44"/>
      <c r="O10" s="17"/>
      <c r="P10" s="95">
        <f>IFERROR(AVERAGEIF(W15:W103,"&gt;0"),0)</f>
        <v>0</v>
      </c>
      <c r="Q10" s="96"/>
      <c r="R10" s="18"/>
      <c r="S10" s="18"/>
      <c r="T10" s="18"/>
      <c r="U10" s="18"/>
    </row>
    <row r="11" spans="2:24">
      <c r="C11" s="59"/>
      <c r="D11" s="59"/>
      <c r="E11" s="59"/>
      <c r="G11" s="127"/>
      <c r="H11" s="128"/>
      <c r="I11" s="128"/>
      <c r="J11" s="128"/>
      <c r="K11" s="129"/>
      <c r="M11" s="44"/>
      <c r="N11" s="44"/>
      <c r="O11" s="17"/>
      <c r="P11" s="97"/>
      <c r="Q11" s="98"/>
      <c r="R11" s="18"/>
      <c r="S11" s="18"/>
      <c r="T11" s="18"/>
      <c r="U11" s="18"/>
    </row>
    <row r="12" spans="2:24" ht="4.5" customHeight="1">
      <c r="C12" s="4"/>
      <c r="D12" s="4"/>
      <c r="E12" s="4"/>
      <c r="G12" s="22"/>
      <c r="H12" s="22"/>
      <c r="I12" s="22"/>
      <c r="J12" s="22"/>
      <c r="K12" s="22"/>
      <c r="M12" s="4"/>
      <c r="N12" s="4"/>
      <c r="O12" s="17"/>
      <c r="P12" s="23"/>
      <c r="Q12" s="23"/>
      <c r="R12" s="18"/>
      <c r="S12" s="18"/>
      <c r="T12" s="18"/>
      <c r="U12" s="18"/>
    </row>
    <row r="13" spans="2:24">
      <c r="U13" s="136" t="s">
        <v>31</v>
      </c>
      <c r="V13" s="136" t="s">
        <v>32</v>
      </c>
      <c r="W13" s="139" t="s">
        <v>33</v>
      </c>
      <c r="X13" s="136" t="s">
        <v>34</v>
      </c>
    </row>
    <row r="14" spans="2:24">
      <c r="H14" s="24" t="s">
        <v>18</v>
      </c>
      <c r="I14" s="24" t="s">
        <v>19</v>
      </c>
      <c r="J14" s="24" t="s">
        <v>20</v>
      </c>
      <c r="K14" s="131" t="s">
        <v>21</v>
      </c>
      <c r="L14" s="131"/>
      <c r="M14" s="24" t="s">
        <v>22</v>
      </c>
      <c r="N14" s="131" t="s">
        <v>23</v>
      </c>
      <c r="O14" s="131"/>
      <c r="P14" s="24" t="s">
        <v>24</v>
      </c>
      <c r="Q14" s="24" t="s">
        <v>25</v>
      </c>
      <c r="R14" s="24" t="s">
        <v>26</v>
      </c>
      <c r="S14" s="24" t="s">
        <v>27</v>
      </c>
      <c r="U14" s="136"/>
      <c r="V14" s="136"/>
      <c r="W14" s="139"/>
      <c r="X14" s="136"/>
    </row>
    <row r="15" spans="2:24">
      <c r="B15" s="101" t="s">
        <v>98</v>
      </c>
      <c r="C15" s="107" t="s">
        <v>15</v>
      </c>
      <c r="D15" s="108"/>
      <c r="E15" s="108"/>
      <c r="G15" s="111" t="s">
        <v>29</v>
      </c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U15" s="137">
        <f>SUM(H21:S22)</f>
        <v>0</v>
      </c>
      <c r="V15" s="137">
        <f>IFERROR(AVERAGEIF(H21:S22,"&gt;0"),0)</f>
        <v>0</v>
      </c>
      <c r="W15" s="102">
        <v>0</v>
      </c>
      <c r="X15" s="137">
        <f>V15+(V15*W15)</f>
        <v>0</v>
      </c>
    </row>
    <row r="16" spans="2:24">
      <c r="B16" s="101"/>
      <c r="C16" s="99"/>
      <c r="D16" s="100"/>
      <c r="E16" s="100"/>
      <c r="G16" s="111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U16" s="138"/>
      <c r="V16" s="138"/>
      <c r="W16" s="102"/>
      <c r="X16" s="138"/>
    </row>
    <row r="17" spans="2:24" ht="1.5" customHeight="1">
      <c r="B17" s="101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U17" s="138"/>
      <c r="V17" s="138"/>
      <c r="W17" s="102"/>
      <c r="X17" s="138"/>
    </row>
    <row r="18" spans="2:24">
      <c r="B18" s="101"/>
      <c r="C18" s="107" t="s">
        <v>16</v>
      </c>
      <c r="D18" s="108"/>
      <c r="E18" s="108"/>
      <c r="G18" s="109" t="s">
        <v>28</v>
      </c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U18" s="138"/>
      <c r="V18" s="138"/>
      <c r="W18" s="102"/>
      <c r="X18" s="138"/>
    </row>
    <row r="19" spans="2:24">
      <c r="B19" s="101"/>
      <c r="C19" s="99"/>
      <c r="D19" s="100"/>
      <c r="E19" s="100"/>
      <c r="G19" s="109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U19" s="138"/>
      <c r="V19" s="138"/>
      <c r="W19" s="102"/>
      <c r="X19" s="138"/>
    </row>
    <row r="20" spans="2:24" ht="1.5" customHeight="1">
      <c r="B20" s="101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U20" s="138"/>
      <c r="V20" s="138"/>
      <c r="W20" s="102"/>
      <c r="X20" s="138"/>
    </row>
    <row r="21" spans="2:24">
      <c r="B21" s="101"/>
      <c r="C21" s="107" t="s">
        <v>17</v>
      </c>
      <c r="D21" s="108"/>
      <c r="E21" s="108"/>
      <c r="G21" s="111" t="s">
        <v>30</v>
      </c>
      <c r="H21" s="132">
        <f>H15*H18/100</f>
        <v>0</v>
      </c>
      <c r="I21" s="132">
        <f>I15*I18/100</f>
        <v>0</v>
      </c>
      <c r="J21" s="132">
        <f>(J15*J18)/100</f>
        <v>0</v>
      </c>
      <c r="K21" s="132">
        <f>K15*K18/100</f>
        <v>0</v>
      </c>
      <c r="L21" s="132"/>
      <c r="M21" s="132">
        <f>M15*M18/100</f>
        <v>0</v>
      </c>
      <c r="N21" s="132">
        <f>N15*N18/100</f>
        <v>0</v>
      </c>
      <c r="O21" s="132"/>
      <c r="P21" s="132">
        <f>P15*P18/100</f>
        <v>0</v>
      </c>
      <c r="Q21" s="133">
        <f t="shared" ref="Q21:S21" si="0">Q15*Q18/100</f>
        <v>0</v>
      </c>
      <c r="R21" s="133">
        <f t="shared" si="0"/>
        <v>0</v>
      </c>
      <c r="S21" s="133">
        <f t="shared" si="0"/>
        <v>0</v>
      </c>
      <c r="U21" s="138"/>
      <c r="V21" s="138"/>
      <c r="W21" s="94"/>
      <c r="X21" s="138"/>
    </row>
    <row r="22" spans="2:24">
      <c r="B22" s="101"/>
      <c r="C22" s="99"/>
      <c r="D22" s="100"/>
      <c r="E22" s="100"/>
      <c r="G22" s="111"/>
      <c r="H22" s="132"/>
      <c r="I22" s="132"/>
      <c r="J22" s="132"/>
      <c r="K22" s="132"/>
      <c r="L22" s="132"/>
      <c r="M22" s="132"/>
      <c r="N22" s="132"/>
      <c r="O22" s="132"/>
      <c r="P22" s="132"/>
      <c r="Q22" s="134"/>
      <c r="R22" s="134"/>
      <c r="S22" s="134"/>
      <c r="U22" s="138"/>
      <c r="V22" s="138"/>
      <c r="W22" s="94"/>
      <c r="X22" s="138"/>
    </row>
    <row r="23" spans="2:24"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</row>
    <row r="24" spans="2:24" ht="15" customHeight="1">
      <c r="B24" s="101" t="s">
        <v>99</v>
      </c>
      <c r="C24" s="107" t="s">
        <v>15</v>
      </c>
      <c r="D24" s="108"/>
      <c r="E24" s="108"/>
      <c r="G24" s="111" t="s">
        <v>29</v>
      </c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U24" s="92">
        <f>SUM(H30:S31)</f>
        <v>0</v>
      </c>
      <c r="V24" s="92">
        <f>IFERROR(AVERAGEIF(H30:S31,"&gt;0"),0)</f>
        <v>0</v>
      </c>
      <c r="W24" s="102">
        <v>0</v>
      </c>
      <c r="X24" s="92">
        <f>V24+(V24*W24)</f>
        <v>0</v>
      </c>
    </row>
    <row r="25" spans="2:24">
      <c r="B25" s="101"/>
      <c r="C25" s="99"/>
      <c r="D25" s="100"/>
      <c r="E25" s="100"/>
      <c r="G25" s="111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U25" s="93"/>
      <c r="V25" s="93"/>
      <c r="W25" s="102"/>
      <c r="X25" s="93"/>
    </row>
    <row r="26" spans="2:24" ht="1.5" customHeight="1">
      <c r="B26" s="101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U26" s="93"/>
      <c r="V26" s="93"/>
      <c r="W26" s="102"/>
      <c r="X26" s="93"/>
    </row>
    <row r="27" spans="2:24">
      <c r="B27" s="101"/>
      <c r="C27" s="107" t="s">
        <v>16</v>
      </c>
      <c r="D27" s="108"/>
      <c r="E27" s="108"/>
      <c r="G27" s="109" t="s">
        <v>28</v>
      </c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U27" s="93"/>
      <c r="V27" s="93"/>
      <c r="W27" s="102"/>
      <c r="X27" s="93"/>
    </row>
    <row r="28" spans="2:24">
      <c r="B28" s="101"/>
      <c r="C28" s="99"/>
      <c r="D28" s="100"/>
      <c r="E28" s="100"/>
      <c r="G28" s="109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U28" s="93"/>
      <c r="V28" s="93"/>
      <c r="W28" s="102"/>
      <c r="X28" s="93"/>
    </row>
    <row r="29" spans="2:24" ht="1.5" customHeight="1">
      <c r="B29" s="101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U29" s="93"/>
      <c r="V29" s="93"/>
      <c r="W29" s="102"/>
      <c r="X29" s="93"/>
    </row>
    <row r="30" spans="2:24">
      <c r="B30" s="101"/>
      <c r="C30" s="107" t="s">
        <v>17</v>
      </c>
      <c r="D30" s="108"/>
      <c r="E30" s="108"/>
      <c r="G30" s="111" t="s">
        <v>30</v>
      </c>
      <c r="H30" s="103">
        <f>(H24*H27)/100</f>
        <v>0</v>
      </c>
      <c r="I30" s="103">
        <f>I24*I27/100</f>
        <v>0</v>
      </c>
      <c r="J30" s="103">
        <f>(J24*J27)/100</f>
        <v>0</v>
      </c>
      <c r="K30" s="104">
        <f>K24*K27/100</f>
        <v>0</v>
      </c>
      <c r="L30" s="104"/>
      <c r="M30" s="104">
        <f>M24*M27/100</f>
        <v>0</v>
      </c>
      <c r="N30" s="104">
        <f>N24*N27/100</f>
        <v>0</v>
      </c>
      <c r="O30" s="104"/>
      <c r="P30" s="104">
        <f>P24*P27/100</f>
        <v>0</v>
      </c>
      <c r="Q30" s="105">
        <f t="shared" ref="Q30:S30" si="1">Q24*Q27/100</f>
        <v>0</v>
      </c>
      <c r="R30" s="105">
        <f t="shared" si="1"/>
        <v>0</v>
      </c>
      <c r="S30" s="105">
        <f t="shared" si="1"/>
        <v>0</v>
      </c>
      <c r="U30" s="93"/>
      <c r="V30" s="93"/>
      <c r="W30" s="94"/>
      <c r="X30" s="93"/>
    </row>
    <row r="31" spans="2:24">
      <c r="B31" s="101"/>
      <c r="C31" s="99"/>
      <c r="D31" s="100"/>
      <c r="E31" s="100"/>
      <c r="G31" s="111"/>
      <c r="H31" s="103"/>
      <c r="I31" s="103"/>
      <c r="J31" s="103"/>
      <c r="K31" s="104"/>
      <c r="L31" s="104"/>
      <c r="M31" s="104"/>
      <c r="N31" s="104"/>
      <c r="O31" s="104"/>
      <c r="P31" s="104"/>
      <c r="Q31" s="106"/>
      <c r="R31" s="106"/>
      <c r="S31" s="106"/>
      <c r="U31" s="93"/>
      <c r="V31" s="93"/>
      <c r="W31" s="94"/>
      <c r="X31" s="93"/>
    </row>
    <row r="32" spans="2:24"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</row>
    <row r="33" spans="2:24">
      <c r="B33" s="101" t="s">
        <v>100</v>
      </c>
      <c r="C33" s="107" t="s">
        <v>15</v>
      </c>
      <c r="D33" s="108"/>
      <c r="E33" s="108"/>
      <c r="G33" s="111" t="s">
        <v>29</v>
      </c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U33" s="92">
        <f>SUM(H39:S40)</f>
        <v>0</v>
      </c>
      <c r="V33" s="92">
        <f>IFERROR(AVERAGEIF(H39:S40,"&gt;0"),0)</f>
        <v>0</v>
      </c>
      <c r="W33" s="102">
        <v>0</v>
      </c>
      <c r="X33" s="92">
        <f>V33+(V33*W33)</f>
        <v>0</v>
      </c>
    </row>
    <row r="34" spans="2:24">
      <c r="B34" s="101"/>
      <c r="C34" s="99"/>
      <c r="D34" s="100"/>
      <c r="E34" s="100"/>
      <c r="G34" s="111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U34" s="93"/>
      <c r="V34" s="93"/>
      <c r="W34" s="102"/>
      <c r="X34" s="93"/>
    </row>
    <row r="35" spans="2:24" ht="1.5" customHeight="1">
      <c r="B35" s="101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U35" s="93"/>
      <c r="V35" s="93"/>
      <c r="W35" s="102"/>
      <c r="X35" s="93"/>
    </row>
    <row r="36" spans="2:24">
      <c r="B36" s="101"/>
      <c r="C36" s="107" t="s">
        <v>16</v>
      </c>
      <c r="D36" s="108"/>
      <c r="E36" s="108"/>
      <c r="G36" s="109" t="s">
        <v>28</v>
      </c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U36" s="93"/>
      <c r="V36" s="93"/>
      <c r="W36" s="102"/>
      <c r="X36" s="93"/>
    </row>
    <row r="37" spans="2:24">
      <c r="B37" s="101"/>
      <c r="C37" s="99"/>
      <c r="D37" s="100"/>
      <c r="E37" s="100"/>
      <c r="G37" s="109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U37" s="93"/>
      <c r="V37" s="93"/>
      <c r="W37" s="102"/>
      <c r="X37" s="93"/>
    </row>
    <row r="38" spans="2:24" ht="1.5" customHeight="1">
      <c r="B38" s="101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U38" s="93"/>
      <c r="V38" s="93"/>
      <c r="W38" s="102"/>
      <c r="X38" s="93"/>
    </row>
    <row r="39" spans="2:24">
      <c r="B39" s="101"/>
      <c r="C39" s="107" t="s">
        <v>17</v>
      </c>
      <c r="D39" s="108"/>
      <c r="E39" s="108"/>
      <c r="G39" s="111" t="s">
        <v>30</v>
      </c>
      <c r="H39" s="103">
        <f>H33*H36/100</f>
        <v>0</v>
      </c>
      <c r="I39" s="103">
        <f>I33*I36/100</f>
        <v>0</v>
      </c>
      <c r="J39" s="103">
        <f>(J33*J36)/100</f>
        <v>0</v>
      </c>
      <c r="K39" s="104">
        <f>K33*K36/100</f>
        <v>0</v>
      </c>
      <c r="L39" s="104"/>
      <c r="M39" s="104">
        <f>M33*M36/100</f>
        <v>0</v>
      </c>
      <c r="N39" s="104">
        <f>N33*N36/100</f>
        <v>0</v>
      </c>
      <c r="O39" s="104"/>
      <c r="P39" s="104">
        <f>P33*P36/100</f>
        <v>0</v>
      </c>
      <c r="Q39" s="105">
        <f t="shared" ref="Q39:S39" si="2">Q33*Q36/100</f>
        <v>0</v>
      </c>
      <c r="R39" s="105">
        <f t="shared" si="2"/>
        <v>0</v>
      </c>
      <c r="S39" s="105">
        <f t="shared" si="2"/>
        <v>0</v>
      </c>
      <c r="U39" s="93"/>
      <c r="V39" s="93"/>
      <c r="W39" s="94"/>
      <c r="X39" s="93"/>
    </row>
    <row r="40" spans="2:24">
      <c r="B40" s="101"/>
      <c r="C40" s="99"/>
      <c r="D40" s="100"/>
      <c r="E40" s="100"/>
      <c r="G40" s="111"/>
      <c r="H40" s="103"/>
      <c r="I40" s="103"/>
      <c r="J40" s="103"/>
      <c r="K40" s="104"/>
      <c r="L40" s="104"/>
      <c r="M40" s="104"/>
      <c r="N40" s="104"/>
      <c r="O40" s="104"/>
      <c r="P40" s="104"/>
      <c r="Q40" s="106"/>
      <c r="R40" s="106"/>
      <c r="S40" s="106"/>
      <c r="U40" s="93"/>
      <c r="V40" s="93"/>
      <c r="W40" s="94"/>
      <c r="X40" s="93"/>
    </row>
    <row r="41" spans="2:24"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</row>
    <row r="42" spans="2:24">
      <c r="B42" s="101" t="s">
        <v>101</v>
      </c>
      <c r="C42" s="107" t="s">
        <v>15</v>
      </c>
      <c r="D42" s="108"/>
      <c r="E42" s="108"/>
      <c r="G42" s="111" t="s">
        <v>29</v>
      </c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U42" s="92">
        <f>SUM(H48:S49)</f>
        <v>0</v>
      </c>
      <c r="V42" s="92">
        <f>IFERROR(AVERAGEIF(H48:S49,"&gt;0"),0)</f>
        <v>0</v>
      </c>
      <c r="W42" s="102">
        <v>0</v>
      </c>
      <c r="X42" s="92">
        <f>V42+(V42*W42)</f>
        <v>0</v>
      </c>
    </row>
    <row r="43" spans="2:24">
      <c r="B43" s="101"/>
      <c r="C43" s="99"/>
      <c r="D43" s="100"/>
      <c r="E43" s="100"/>
      <c r="G43" s="111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U43" s="93"/>
      <c r="V43" s="93"/>
      <c r="W43" s="102"/>
      <c r="X43" s="93"/>
    </row>
    <row r="44" spans="2:24" ht="1.5" customHeight="1">
      <c r="B44" s="101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U44" s="93"/>
      <c r="V44" s="93"/>
      <c r="W44" s="102"/>
      <c r="X44" s="93"/>
    </row>
    <row r="45" spans="2:24">
      <c r="B45" s="101"/>
      <c r="C45" s="107" t="s">
        <v>16</v>
      </c>
      <c r="D45" s="108"/>
      <c r="E45" s="108"/>
      <c r="G45" s="109" t="s">
        <v>28</v>
      </c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U45" s="93"/>
      <c r="V45" s="93"/>
      <c r="W45" s="102"/>
      <c r="X45" s="93"/>
    </row>
    <row r="46" spans="2:24">
      <c r="B46" s="101"/>
      <c r="C46" s="99"/>
      <c r="D46" s="100"/>
      <c r="E46" s="100"/>
      <c r="G46" s="109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U46" s="93"/>
      <c r="V46" s="93"/>
      <c r="W46" s="102"/>
      <c r="X46" s="93"/>
    </row>
    <row r="47" spans="2:24" ht="1.5" customHeight="1">
      <c r="B47" s="101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U47" s="93"/>
      <c r="V47" s="93"/>
      <c r="W47" s="102"/>
      <c r="X47" s="93"/>
    </row>
    <row r="48" spans="2:24">
      <c r="B48" s="101"/>
      <c r="C48" s="107" t="s">
        <v>17</v>
      </c>
      <c r="D48" s="108"/>
      <c r="E48" s="108"/>
      <c r="G48" s="111" t="s">
        <v>30</v>
      </c>
      <c r="H48" s="103">
        <f>H42*H45/100</f>
        <v>0</v>
      </c>
      <c r="I48" s="103">
        <f>I42*I45/100</f>
        <v>0</v>
      </c>
      <c r="J48" s="103">
        <f>(J42*J45)/100</f>
        <v>0</v>
      </c>
      <c r="K48" s="104">
        <f>K42*K45/100</f>
        <v>0</v>
      </c>
      <c r="L48" s="104"/>
      <c r="M48" s="104">
        <f>M42*M45/100</f>
        <v>0</v>
      </c>
      <c r="N48" s="104">
        <f>N42*N45/100</f>
        <v>0</v>
      </c>
      <c r="O48" s="104"/>
      <c r="P48" s="104">
        <f>P42*P45/100</f>
        <v>0</v>
      </c>
      <c r="Q48" s="105">
        <f t="shared" ref="Q48:S48" si="3">Q42*Q45/100</f>
        <v>0</v>
      </c>
      <c r="R48" s="105">
        <f t="shared" si="3"/>
        <v>0</v>
      </c>
      <c r="S48" s="105">
        <f t="shared" si="3"/>
        <v>0</v>
      </c>
      <c r="U48" s="93"/>
      <c r="V48" s="93"/>
      <c r="W48" s="94"/>
      <c r="X48" s="93"/>
    </row>
    <row r="49" spans="2:24">
      <c r="B49" s="101"/>
      <c r="C49" s="99"/>
      <c r="D49" s="100"/>
      <c r="E49" s="100"/>
      <c r="G49" s="111"/>
      <c r="H49" s="103"/>
      <c r="I49" s="103"/>
      <c r="J49" s="103"/>
      <c r="K49" s="104"/>
      <c r="L49" s="104"/>
      <c r="M49" s="104"/>
      <c r="N49" s="104"/>
      <c r="O49" s="104"/>
      <c r="P49" s="104"/>
      <c r="Q49" s="106"/>
      <c r="R49" s="106"/>
      <c r="S49" s="106"/>
      <c r="U49" s="93"/>
      <c r="V49" s="93"/>
      <c r="W49" s="94"/>
      <c r="X49" s="93"/>
    </row>
    <row r="50" spans="2:24"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</row>
    <row r="51" spans="2:24">
      <c r="B51" s="101" t="s">
        <v>102</v>
      </c>
      <c r="C51" s="107" t="s">
        <v>15</v>
      </c>
      <c r="D51" s="108"/>
      <c r="E51" s="108"/>
      <c r="G51" s="111" t="s">
        <v>29</v>
      </c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U51" s="92">
        <f>SUM(H57:S58)</f>
        <v>0</v>
      </c>
      <c r="V51" s="92">
        <f>IFERROR(AVERAGEIF(H57:S58,"&gt;0"),0)</f>
        <v>0</v>
      </c>
      <c r="W51" s="102">
        <v>0</v>
      </c>
      <c r="X51" s="92">
        <f>V51+(V51*W51)</f>
        <v>0</v>
      </c>
    </row>
    <row r="52" spans="2:24">
      <c r="B52" s="101"/>
      <c r="C52" s="99"/>
      <c r="D52" s="100"/>
      <c r="E52" s="100"/>
      <c r="G52" s="111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U52" s="93"/>
      <c r="V52" s="93"/>
      <c r="W52" s="102"/>
      <c r="X52" s="93"/>
    </row>
    <row r="53" spans="2:24" ht="1.5" customHeight="1">
      <c r="B53" s="101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U53" s="93"/>
      <c r="V53" s="93"/>
      <c r="W53" s="102"/>
      <c r="X53" s="93"/>
    </row>
    <row r="54" spans="2:24">
      <c r="B54" s="101"/>
      <c r="C54" s="107" t="s">
        <v>16</v>
      </c>
      <c r="D54" s="108"/>
      <c r="E54" s="108"/>
      <c r="G54" s="109" t="s">
        <v>28</v>
      </c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U54" s="93"/>
      <c r="V54" s="93"/>
      <c r="W54" s="102"/>
      <c r="X54" s="93"/>
    </row>
    <row r="55" spans="2:24">
      <c r="B55" s="101"/>
      <c r="C55" s="99"/>
      <c r="D55" s="100"/>
      <c r="E55" s="100"/>
      <c r="G55" s="109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U55" s="93"/>
      <c r="V55" s="93"/>
      <c r="W55" s="102"/>
      <c r="X55" s="93"/>
    </row>
    <row r="56" spans="2:24" ht="1.5" customHeight="1">
      <c r="B56" s="101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U56" s="93"/>
      <c r="V56" s="93"/>
      <c r="W56" s="102"/>
      <c r="X56" s="93"/>
    </row>
    <row r="57" spans="2:24">
      <c r="B57" s="101"/>
      <c r="C57" s="107" t="s">
        <v>17</v>
      </c>
      <c r="D57" s="108"/>
      <c r="E57" s="108"/>
      <c r="G57" s="111" t="s">
        <v>30</v>
      </c>
      <c r="H57" s="103">
        <f>H51*H54/100</f>
        <v>0</v>
      </c>
      <c r="I57" s="103">
        <f>I51*I54/100</f>
        <v>0</v>
      </c>
      <c r="J57" s="103">
        <f>(J51*J54)/100</f>
        <v>0</v>
      </c>
      <c r="K57" s="104">
        <f>K51*K54/100</f>
        <v>0</v>
      </c>
      <c r="L57" s="104"/>
      <c r="M57" s="104">
        <f>M51*M54/100</f>
        <v>0</v>
      </c>
      <c r="N57" s="104">
        <f>N51*N54/100</f>
        <v>0</v>
      </c>
      <c r="O57" s="104"/>
      <c r="P57" s="104">
        <f>P51*P54/100</f>
        <v>0</v>
      </c>
      <c r="Q57" s="105">
        <f t="shared" ref="Q57:S57" si="4">Q51*Q54/100</f>
        <v>0</v>
      </c>
      <c r="R57" s="105">
        <f t="shared" si="4"/>
        <v>0</v>
      </c>
      <c r="S57" s="105">
        <f t="shared" si="4"/>
        <v>0</v>
      </c>
      <c r="U57" s="93"/>
      <c r="V57" s="93"/>
      <c r="W57" s="94"/>
      <c r="X57" s="93"/>
    </row>
    <row r="58" spans="2:24">
      <c r="B58" s="101"/>
      <c r="C58" s="99"/>
      <c r="D58" s="100"/>
      <c r="E58" s="100"/>
      <c r="G58" s="111"/>
      <c r="H58" s="103"/>
      <c r="I58" s="103"/>
      <c r="J58" s="103"/>
      <c r="K58" s="104"/>
      <c r="L58" s="104"/>
      <c r="M58" s="104"/>
      <c r="N58" s="104"/>
      <c r="O58" s="104"/>
      <c r="P58" s="104"/>
      <c r="Q58" s="106"/>
      <c r="R58" s="106"/>
      <c r="S58" s="106"/>
      <c r="U58" s="93"/>
      <c r="V58" s="93"/>
      <c r="W58" s="94"/>
      <c r="X58" s="93"/>
    </row>
    <row r="59" spans="2:24"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</row>
    <row r="60" spans="2:24">
      <c r="B60" s="101" t="s">
        <v>103</v>
      </c>
      <c r="C60" s="107" t="s">
        <v>15</v>
      </c>
      <c r="D60" s="108"/>
      <c r="E60" s="108"/>
      <c r="G60" s="111" t="s">
        <v>29</v>
      </c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U60" s="92">
        <f>SUM(H66:S67)</f>
        <v>0</v>
      </c>
      <c r="V60" s="92">
        <f>IFERROR(AVERAGEIF(H66:S67,"&gt;0"),0)</f>
        <v>0</v>
      </c>
      <c r="W60" s="102">
        <v>0</v>
      </c>
      <c r="X60" s="92">
        <f>V60+(V60*W60)</f>
        <v>0</v>
      </c>
    </row>
    <row r="61" spans="2:24">
      <c r="B61" s="101"/>
      <c r="C61" s="99"/>
      <c r="D61" s="100"/>
      <c r="E61" s="100"/>
      <c r="G61" s="111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U61" s="93"/>
      <c r="V61" s="93"/>
      <c r="W61" s="102"/>
      <c r="X61" s="93"/>
    </row>
    <row r="62" spans="2:24" ht="1.5" customHeight="1">
      <c r="B62" s="101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U62" s="93"/>
      <c r="V62" s="93"/>
      <c r="W62" s="102"/>
      <c r="X62" s="93"/>
    </row>
    <row r="63" spans="2:24">
      <c r="B63" s="101"/>
      <c r="C63" s="107" t="s">
        <v>16</v>
      </c>
      <c r="D63" s="108"/>
      <c r="E63" s="108"/>
      <c r="G63" s="109" t="s">
        <v>28</v>
      </c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U63" s="93"/>
      <c r="V63" s="93"/>
      <c r="W63" s="102"/>
      <c r="X63" s="93"/>
    </row>
    <row r="64" spans="2:24">
      <c r="B64" s="101"/>
      <c r="C64" s="99"/>
      <c r="D64" s="100"/>
      <c r="E64" s="100"/>
      <c r="G64" s="109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U64" s="93"/>
      <c r="V64" s="93"/>
      <c r="W64" s="102"/>
      <c r="X64" s="93"/>
    </row>
    <row r="65" spans="2:24" ht="1.5" customHeight="1">
      <c r="B65" s="101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U65" s="93"/>
      <c r="V65" s="93"/>
      <c r="W65" s="102"/>
      <c r="X65" s="93"/>
    </row>
    <row r="66" spans="2:24">
      <c r="B66" s="101"/>
      <c r="C66" s="107" t="s">
        <v>17</v>
      </c>
      <c r="D66" s="108"/>
      <c r="E66" s="108"/>
      <c r="G66" s="111" t="s">
        <v>30</v>
      </c>
      <c r="H66" s="103">
        <f>H60*H63/100</f>
        <v>0</v>
      </c>
      <c r="I66" s="103">
        <f>I60*I63/100</f>
        <v>0</v>
      </c>
      <c r="J66" s="103">
        <f>(J60*J63)/100</f>
        <v>0</v>
      </c>
      <c r="K66" s="104">
        <f>K60*K63/100</f>
        <v>0</v>
      </c>
      <c r="L66" s="104"/>
      <c r="M66" s="104">
        <f>M60*M63/100</f>
        <v>0</v>
      </c>
      <c r="N66" s="104">
        <f>N60*N63/100</f>
        <v>0</v>
      </c>
      <c r="O66" s="104"/>
      <c r="P66" s="104">
        <f>P60*P63/100</f>
        <v>0</v>
      </c>
      <c r="Q66" s="105">
        <f t="shared" ref="Q66:S66" si="5">Q60*Q63/100</f>
        <v>0</v>
      </c>
      <c r="R66" s="105">
        <f t="shared" si="5"/>
        <v>0</v>
      </c>
      <c r="S66" s="105">
        <f t="shared" si="5"/>
        <v>0</v>
      </c>
      <c r="U66" s="93"/>
      <c r="V66" s="93"/>
      <c r="W66" s="94"/>
      <c r="X66" s="93"/>
    </row>
    <row r="67" spans="2:24">
      <c r="B67" s="101"/>
      <c r="C67" s="99"/>
      <c r="D67" s="100"/>
      <c r="E67" s="100"/>
      <c r="G67" s="111"/>
      <c r="H67" s="103"/>
      <c r="I67" s="103"/>
      <c r="J67" s="103"/>
      <c r="K67" s="104"/>
      <c r="L67" s="104"/>
      <c r="M67" s="104"/>
      <c r="N67" s="104"/>
      <c r="O67" s="104"/>
      <c r="P67" s="104"/>
      <c r="Q67" s="106"/>
      <c r="R67" s="106"/>
      <c r="S67" s="106"/>
      <c r="U67" s="93"/>
      <c r="V67" s="93"/>
      <c r="W67" s="94"/>
      <c r="X67" s="93"/>
    </row>
    <row r="68" spans="2:24">
      <c r="H68" s="31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</row>
    <row r="69" spans="2:24">
      <c r="B69" s="101" t="s">
        <v>104</v>
      </c>
      <c r="C69" s="107" t="s">
        <v>15</v>
      </c>
      <c r="D69" s="108"/>
      <c r="E69" s="108"/>
      <c r="G69" s="111" t="s">
        <v>29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U69" s="92">
        <f>SUM(H75:S76)</f>
        <v>0</v>
      </c>
      <c r="V69" s="92">
        <f>IFERROR(AVERAGEIF(H75:S76,"&gt;0"),0)</f>
        <v>0</v>
      </c>
      <c r="W69" s="102">
        <v>0</v>
      </c>
      <c r="X69" s="92">
        <f>V69+(V69*W69)</f>
        <v>0</v>
      </c>
    </row>
    <row r="70" spans="2:24">
      <c r="B70" s="101"/>
      <c r="C70" s="99"/>
      <c r="D70" s="100"/>
      <c r="E70" s="100"/>
      <c r="G70" s="111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U70" s="93"/>
      <c r="V70" s="93"/>
      <c r="W70" s="102"/>
      <c r="X70" s="93"/>
    </row>
    <row r="71" spans="2:24" ht="1.5" customHeight="1">
      <c r="B71" s="101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U71" s="93"/>
      <c r="V71" s="93"/>
      <c r="W71" s="102"/>
      <c r="X71" s="93"/>
    </row>
    <row r="72" spans="2:24">
      <c r="B72" s="101"/>
      <c r="C72" s="107" t="s">
        <v>16</v>
      </c>
      <c r="D72" s="108"/>
      <c r="E72" s="108"/>
      <c r="G72" s="109" t="s">
        <v>28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U72" s="93"/>
      <c r="V72" s="93"/>
      <c r="W72" s="102"/>
      <c r="X72" s="93"/>
    </row>
    <row r="73" spans="2:24">
      <c r="B73" s="101"/>
      <c r="C73" s="99"/>
      <c r="D73" s="100"/>
      <c r="E73" s="100"/>
      <c r="G73" s="109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U73" s="93"/>
      <c r="V73" s="93"/>
      <c r="W73" s="102"/>
      <c r="X73" s="93"/>
    </row>
    <row r="74" spans="2:24" ht="1.5" customHeight="1">
      <c r="B74" s="101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U74" s="93"/>
      <c r="V74" s="93"/>
      <c r="W74" s="102"/>
      <c r="X74" s="93"/>
    </row>
    <row r="75" spans="2:24">
      <c r="B75" s="101"/>
      <c r="C75" s="107" t="s">
        <v>17</v>
      </c>
      <c r="D75" s="108"/>
      <c r="E75" s="108"/>
      <c r="G75" s="111" t="s">
        <v>30</v>
      </c>
      <c r="H75" s="103">
        <f>H69*H72/100</f>
        <v>0</v>
      </c>
      <c r="I75" s="103">
        <f>I69*I72/100</f>
        <v>0</v>
      </c>
      <c r="J75" s="103">
        <f>(J69*J72)/100</f>
        <v>0</v>
      </c>
      <c r="K75" s="104">
        <f>K69*K72/100</f>
        <v>0</v>
      </c>
      <c r="L75" s="104"/>
      <c r="M75" s="104">
        <f>M69*M72/100</f>
        <v>0</v>
      </c>
      <c r="N75" s="104">
        <f>N69*N72/100</f>
        <v>0</v>
      </c>
      <c r="O75" s="104"/>
      <c r="P75" s="104">
        <f>P69*P72/100</f>
        <v>0</v>
      </c>
      <c r="Q75" s="105">
        <f t="shared" ref="Q75:S75" si="6">Q69*Q72/100</f>
        <v>0</v>
      </c>
      <c r="R75" s="105">
        <f t="shared" si="6"/>
        <v>0</v>
      </c>
      <c r="S75" s="105">
        <f t="shared" si="6"/>
        <v>0</v>
      </c>
      <c r="U75" s="93"/>
      <c r="V75" s="93"/>
      <c r="W75" s="94"/>
      <c r="X75" s="93"/>
    </row>
    <row r="76" spans="2:24">
      <c r="B76" s="101"/>
      <c r="C76" s="99"/>
      <c r="D76" s="100"/>
      <c r="E76" s="100"/>
      <c r="G76" s="111"/>
      <c r="H76" s="103"/>
      <c r="I76" s="103"/>
      <c r="J76" s="103"/>
      <c r="K76" s="104"/>
      <c r="L76" s="104"/>
      <c r="M76" s="104"/>
      <c r="N76" s="104"/>
      <c r="O76" s="104"/>
      <c r="P76" s="104"/>
      <c r="Q76" s="106"/>
      <c r="R76" s="106"/>
      <c r="S76" s="106"/>
      <c r="U76" s="93"/>
      <c r="V76" s="93"/>
      <c r="W76" s="94"/>
      <c r="X76" s="93"/>
    </row>
    <row r="77" spans="2:24" ht="15" customHeight="1"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</row>
    <row r="78" spans="2:24">
      <c r="B78" s="101" t="s">
        <v>105</v>
      </c>
      <c r="C78" s="107" t="s">
        <v>15</v>
      </c>
      <c r="D78" s="108"/>
      <c r="E78" s="108"/>
      <c r="G78" s="111" t="s">
        <v>29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U78" s="92">
        <f>SUM(H84:S85)</f>
        <v>0</v>
      </c>
      <c r="V78" s="92">
        <f>IFERROR(AVERAGEIF(H84:S85,"&gt;0"),0)</f>
        <v>0</v>
      </c>
      <c r="W78" s="102">
        <v>0</v>
      </c>
      <c r="X78" s="92">
        <f>V78+(V78*W78)</f>
        <v>0</v>
      </c>
    </row>
    <row r="79" spans="2:24">
      <c r="B79" s="101"/>
      <c r="C79" s="99"/>
      <c r="D79" s="100"/>
      <c r="E79" s="100"/>
      <c r="G79" s="111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U79" s="93"/>
      <c r="V79" s="93"/>
      <c r="W79" s="102"/>
      <c r="X79" s="93"/>
    </row>
    <row r="80" spans="2:24" ht="1.5" customHeight="1">
      <c r="B80" s="101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U80" s="93"/>
      <c r="V80" s="93"/>
      <c r="W80" s="102"/>
      <c r="X80" s="93"/>
    </row>
    <row r="81" spans="2:24">
      <c r="B81" s="101"/>
      <c r="C81" s="107" t="s">
        <v>16</v>
      </c>
      <c r="D81" s="108"/>
      <c r="E81" s="108"/>
      <c r="G81" s="109" t="s">
        <v>28</v>
      </c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U81" s="93"/>
      <c r="V81" s="93"/>
      <c r="W81" s="102"/>
      <c r="X81" s="93"/>
    </row>
    <row r="82" spans="2:24">
      <c r="B82" s="101"/>
      <c r="C82" s="99"/>
      <c r="D82" s="100"/>
      <c r="E82" s="100"/>
      <c r="G82" s="109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U82" s="93"/>
      <c r="V82" s="93"/>
      <c r="W82" s="102"/>
      <c r="X82" s="93"/>
    </row>
    <row r="83" spans="2:24" ht="1.5" customHeight="1">
      <c r="B83" s="101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U83" s="93"/>
      <c r="V83" s="93"/>
      <c r="W83" s="102"/>
      <c r="X83" s="93"/>
    </row>
    <row r="84" spans="2:24">
      <c r="B84" s="101"/>
      <c r="C84" s="107" t="s">
        <v>17</v>
      </c>
      <c r="D84" s="108"/>
      <c r="E84" s="108"/>
      <c r="G84" s="111" t="s">
        <v>30</v>
      </c>
      <c r="H84" s="103">
        <f>H78*H81/100</f>
        <v>0</v>
      </c>
      <c r="I84" s="103">
        <f>I78*I81/100</f>
        <v>0</v>
      </c>
      <c r="J84" s="103">
        <f>(J78*J81)/100</f>
        <v>0</v>
      </c>
      <c r="K84" s="104">
        <f>K78*K81/100</f>
        <v>0</v>
      </c>
      <c r="L84" s="104"/>
      <c r="M84" s="104">
        <f>M78*M81/100</f>
        <v>0</v>
      </c>
      <c r="N84" s="104">
        <f>N78*N81/100</f>
        <v>0</v>
      </c>
      <c r="O84" s="104"/>
      <c r="P84" s="104">
        <f>P78*P81/100</f>
        <v>0</v>
      </c>
      <c r="Q84" s="105">
        <f t="shared" ref="Q84:S84" si="7">Q78*Q81/100</f>
        <v>0</v>
      </c>
      <c r="R84" s="105">
        <f t="shared" si="7"/>
        <v>0</v>
      </c>
      <c r="S84" s="105">
        <f t="shared" si="7"/>
        <v>0</v>
      </c>
      <c r="U84" s="93"/>
      <c r="V84" s="93"/>
      <c r="W84" s="94"/>
      <c r="X84" s="93"/>
    </row>
    <row r="85" spans="2:24">
      <c r="B85" s="101"/>
      <c r="C85" s="99"/>
      <c r="D85" s="100"/>
      <c r="E85" s="100"/>
      <c r="G85" s="111"/>
      <c r="H85" s="103"/>
      <c r="I85" s="103"/>
      <c r="J85" s="103"/>
      <c r="K85" s="104"/>
      <c r="L85" s="104"/>
      <c r="M85" s="104"/>
      <c r="N85" s="104"/>
      <c r="O85" s="104"/>
      <c r="P85" s="104"/>
      <c r="Q85" s="106"/>
      <c r="R85" s="106"/>
      <c r="S85" s="106"/>
      <c r="U85" s="93"/>
      <c r="V85" s="93"/>
      <c r="W85" s="94"/>
      <c r="X85" s="93"/>
    </row>
    <row r="86" spans="2:24" ht="15" customHeight="1"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</row>
    <row r="87" spans="2:24">
      <c r="B87" s="101" t="s">
        <v>106</v>
      </c>
      <c r="C87" s="107" t="s">
        <v>15</v>
      </c>
      <c r="D87" s="108"/>
      <c r="E87" s="108"/>
      <c r="G87" s="111" t="s">
        <v>29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U87" s="92">
        <f>SUM(H93:S94)</f>
        <v>0</v>
      </c>
      <c r="V87" s="92">
        <f>IFERROR(AVERAGEIF(H93:S94,"&gt;0"),0)</f>
        <v>0</v>
      </c>
      <c r="W87" s="102">
        <v>0</v>
      </c>
      <c r="X87" s="92">
        <f>V87+(V87*W87)</f>
        <v>0</v>
      </c>
    </row>
    <row r="88" spans="2:24">
      <c r="B88" s="101"/>
      <c r="C88" s="99"/>
      <c r="D88" s="100"/>
      <c r="E88" s="100"/>
      <c r="G88" s="111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U88" s="93"/>
      <c r="V88" s="93"/>
      <c r="W88" s="102"/>
      <c r="X88" s="93"/>
    </row>
    <row r="89" spans="2:24" ht="1.5" customHeight="1">
      <c r="B89" s="101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U89" s="93"/>
      <c r="V89" s="93"/>
      <c r="W89" s="102"/>
      <c r="X89" s="93"/>
    </row>
    <row r="90" spans="2:24">
      <c r="B90" s="101"/>
      <c r="C90" s="107" t="s">
        <v>16</v>
      </c>
      <c r="D90" s="108"/>
      <c r="E90" s="108"/>
      <c r="G90" s="109" t="s">
        <v>28</v>
      </c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U90" s="93"/>
      <c r="V90" s="93"/>
      <c r="W90" s="102"/>
      <c r="X90" s="93"/>
    </row>
    <row r="91" spans="2:24">
      <c r="B91" s="101"/>
      <c r="C91" s="99"/>
      <c r="D91" s="100"/>
      <c r="E91" s="100"/>
      <c r="G91" s="109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U91" s="93"/>
      <c r="V91" s="93"/>
      <c r="W91" s="102"/>
      <c r="X91" s="93"/>
    </row>
    <row r="92" spans="2:24" ht="1.5" customHeight="1">
      <c r="B92" s="101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U92" s="93"/>
      <c r="V92" s="93"/>
      <c r="W92" s="102"/>
      <c r="X92" s="93"/>
    </row>
    <row r="93" spans="2:24">
      <c r="B93" s="101"/>
      <c r="C93" s="107" t="s">
        <v>17</v>
      </c>
      <c r="D93" s="108"/>
      <c r="E93" s="108"/>
      <c r="G93" s="111" t="s">
        <v>30</v>
      </c>
      <c r="H93" s="103">
        <f>H87*H90/100</f>
        <v>0</v>
      </c>
      <c r="I93" s="103">
        <f>I87*I90/100</f>
        <v>0</v>
      </c>
      <c r="J93" s="103">
        <f>(J87*J90)/100</f>
        <v>0</v>
      </c>
      <c r="K93" s="104">
        <f>K87*K90/100</f>
        <v>0</v>
      </c>
      <c r="L93" s="104"/>
      <c r="M93" s="104">
        <f>M87*M90/100</f>
        <v>0</v>
      </c>
      <c r="N93" s="104">
        <f>N87*N90/100</f>
        <v>0</v>
      </c>
      <c r="O93" s="104"/>
      <c r="P93" s="104">
        <f>P87*P90/100</f>
        <v>0</v>
      </c>
      <c r="Q93" s="105">
        <f t="shared" ref="Q93:S93" si="8">Q87*Q90/100</f>
        <v>0</v>
      </c>
      <c r="R93" s="105">
        <f t="shared" si="8"/>
        <v>0</v>
      </c>
      <c r="S93" s="105">
        <f t="shared" si="8"/>
        <v>0</v>
      </c>
      <c r="U93" s="93"/>
      <c r="V93" s="93"/>
      <c r="W93" s="94"/>
      <c r="X93" s="93"/>
    </row>
    <row r="94" spans="2:24">
      <c r="B94" s="101"/>
      <c r="C94" s="99"/>
      <c r="D94" s="100"/>
      <c r="E94" s="100"/>
      <c r="G94" s="111"/>
      <c r="H94" s="103"/>
      <c r="I94" s="103"/>
      <c r="J94" s="103"/>
      <c r="K94" s="104"/>
      <c r="L94" s="104"/>
      <c r="M94" s="104"/>
      <c r="N94" s="104"/>
      <c r="O94" s="104"/>
      <c r="P94" s="104"/>
      <c r="Q94" s="106"/>
      <c r="R94" s="106"/>
      <c r="S94" s="106"/>
      <c r="U94" s="93"/>
      <c r="V94" s="93"/>
      <c r="W94" s="94"/>
      <c r="X94" s="93"/>
    </row>
    <row r="95" spans="2:24" ht="15" customHeight="1"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</row>
    <row r="96" spans="2:24">
      <c r="B96" s="101" t="s">
        <v>107</v>
      </c>
      <c r="C96" s="107" t="s">
        <v>15</v>
      </c>
      <c r="D96" s="108"/>
      <c r="E96" s="108"/>
      <c r="G96" s="111" t="s">
        <v>29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U96" s="92">
        <f>SUM(H102:S103)</f>
        <v>0</v>
      </c>
      <c r="V96" s="92">
        <f>IFERROR(AVERAGEIF(H102:S103,"&gt;0"),0)</f>
        <v>0</v>
      </c>
      <c r="W96" s="102">
        <v>0</v>
      </c>
      <c r="X96" s="92">
        <f>V96+(V96*W96)</f>
        <v>0</v>
      </c>
    </row>
    <row r="97" spans="2:24">
      <c r="B97" s="101"/>
      <c r="C97" s="99"/>
      <c r="D97" s="100"/>
      <c r="E97" s="100"/>
      <c r="G97" s="111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U97" s="93"/>
      <c r="V97" s="93"/>
      <c r="W97" s="102"/>
      <c r="X97" s="93"/>
    </row>
    <row r="98" spans="2:24" ht="1.5" customHeight="1">
      <c r="B98" s="101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U98" s="93"/>
      <c r="V98" s="93"/>
      <c r="W98" s="102"/>
      <c r="X98" s="93"/>
    </row>
    <row r="99" spans="2:24">
      <c r="B99" s="101"/>
      <c r="C99" s="107" t="s">
        <v>16</v>
      </c>
      <c r="D99" s="108"/>
      <c r="E99" s="108"/>
      <c r="G99" s="109" t="s">
        <v>28</v>
      </c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U99" s="93"/>
      <c r="V99" s="93"/>
      <c r="W99" s="102"/>
      <c r="X99" s="93"/>
    </row>
    <row r="100" spans="2:24">
      <c r="B100" s="101"/>
      <c r="C100" s="99"/>
      <c r="D100" s="100"/>
      <c r="E100" s="100"/>
      <c r="G100" s="109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U100" s="93"/>
      <c r="V100" s="93"/>
      <c r="W100" s="102"/>
      <c r="X100" s="93"/>
    </row>
    <row r="101" spans="2:24" ht="1.5" customHeight="1">
      <c r="B101" s="101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U101" s="93"/>
      <c r="V101" s="93"/>
      <c r="W101" s="102"/>
      <c r="X101" s="93"/>
    </row>
    <row r="102" spans="2:24">
      <c r="B102" s="101"/>
      <c r="C102" s="107" t="s">
        <v>17</v>
      </c>
      <c r="D102" s="108"/>
      <c r="E102" s="108"/>
      <c r="G102" s="111" t="s">
        <v>30</v>
      </c>
      <c r="H102" s="103">
        <f>H96*H99/100</f>
        <v>0</v>
      </c>
      <c r="I102" s="103">
        <f>I96*I99/100</f>
        <v>0</v>
      </c>
      <c r="J102" s="103">
        <f>(J96*J99)/100</f>
        <v>0</v>
      </c>
      <c r="K102" s="104">
        <f>K96*K99/100</f>
        <v>0</v>
      </c>
      <c r="L102" s="104"/>
      <c r="M102" s="104">
        <f>M96*M99/100</f>
        <v>0</v>
      </c>
      <c r="N102" s="104">
        <f>N96*N99/100</f>
        <v>0</v>
      </c>
      <c r="O102" s="104"/>
      <c r="P102" s="104">
        <f>P96*P99/100</f>
        <v>0</v>
      </c>
      <c r="Q102" s="105">
        <f t="shared" ref="Q102:S102" si="9">Q96*Q99/100</f>
        <v>0</v>
      </c>
      <c r="R102" s="105">
        <f t="shared" si="9"/>
        <v>0</v>
      </c>
      <c r="S102" s="105">
        <f t="shared" si="9"/>
        <v>0</v>
      </c>
      <c r="U102" s="93"/>
      <c r="V102" s="93"/>
      <c r="W102" s="94"/>
      <c r="X102" s="93"/>
    </row>
    <row r="103" spans="2:24">
      <c r="B103" s="101"/>
      <c r="C103" s="99"/>
      <c r="D103" s="100"/>
      <c r="E103" s="100"/>
      <c r="G103" s="111"/>
      <c r="H103" s="103"/>
      <c r="I103" s="103"/>
      <c r="J103" s="103"/>
      <c r="K103" s="104"/>
      <c r="L103" s="104"/>
      <c r="M103" s="104"/>
      <c r="N103" s="104"/>
      <c r="O103" s="104"/>
      <c r="P103" s="104"/>
      <c r="Q103" s="106"/>
      <c r="R103" s="106"/>
      <c r="S103" s="106"/>
      <c r="U103" s="93"/>
      <c r="V103" s="93"/>
      <c r="W103" s="94"/>
      <c r="X103" s="93"/>
    </row>
    <row r="104" spans="2:24"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</row>
  </sheetData>
  <sheetProtection sheet="1" objects="1" scenarios="1" selectLockedCells="1"/>
  <mergeCells count="469">
    <mergeCell ref="C2:S2"/>
    <mergeCell ref="W24:W29"/>
    <mergeCell ref="W30:W31"/>
    <mergeCell ref="W21:W22"/>
    <mergeCell ref="X13:X14"/>
    <mergeCell ref="X15:X22"/>
    <mergeCell ref="X24:X31"/>
    <mergeCell ref="V13:V14"/>
    <mergeCell ref="W13:W14"/>
    <mergeCell ref="U15:U22"/>
    <mergeCell ref="V15:V22"/>
    <mergeCell ref="V24:V31"/>
    <mergeCell ref="U24:U31"/>
    <mergeCell ref="W15:W20"/>
    <mergeCell ref="P30:P31"/>
    <mergeCell ref="Q30:Q31"/>
    <mergeCell ref="R30:R31"/>
    <mergeCell ref="S30:S31"/>
    <mergeCell ref="C31:E31"/>
    <mergeCell ref="U13:U14"/>
    <mergeCell ref="S27:S28"/>
    <mergeCell ref="C28:E28"/>
    <mergeCell ref="C30:E30"/>
    <mergeCell ref="G30:G31"/>
    <mergeCell ref="H30:H31"/>
    <mergeCell ref="I30:I31"/>
    <mergeCell ref="J30:J31"/>
    <mergeCell ref="K30:L31"/>
    <mergeCell ref="M30:M31"/>
    <mergeCell ref="N30:O31"/>
    <mergeCell ref="K27:L28"/>
    <mergeCell ref="M27:M28"/>
    <mergeCell ref="N27:O28"/>
    <mergeCell ref="P27:P28"/>
    <mergeCell ref="Q27:Q28"/>
    <mergeCell ref="R27:R28"/>
    <mergeCell ref="P24:P25"/>
    <mergeCell ref="Q24:Q25"/>
    <mergeCell ref="R24:R25"/>
    <mergeCell ref="S24:S25"/>
    <mergeCell ref="C25:E25"/>
    <mergeCell ref="C27:E27"/>
    <mergeCell ref="G27:G28"/>
    <mergeCell ref="H27:H28"/>
    <mergeCell ref="I27:I28"/>
    <mergeCell ref="J27:J28"/>
    <mergeCell ref="C24:E24"/>
    <mergeCell ref="G24:G25"/>
    <mergeCell ref="H24:H25"/>
    <mergeCell ref="I24:I25"/>
    <mergeCell ref="J24:J25"/>
    <mergeCell ref="K24:L25"/>
    <mergeCell ref="M24:M25"/>
    <mergeCell ref="N24:O25"/>
    <mergeCell ref="R15:R16"/>
    <mergeCell ref="S15:S16"/>
    <mergeCell ref="K14:L14"/>
    <mergeCell ref="N14:O14"/>
    <mergeCell ref="G15:G16"/>
    <mergeCell ref="P21:P22"/>
    <mergeCell ref="Q21:Q22"/>
    <mergeCell ref="R21:R22"/>
    <mergeCell ref="S21:S22"/>
    <mergeCell ref="P18:P19"/>
    <mergeCell ref="Q18:Q19"/>
    <mergeCell ref="R18:R19"/>
    <mergeCell ref="S18:S19"/>
    <mergeCell ref="H21:H22"/>
    <mergeCell ref="I21:I22"/>
    <mergeCell ref="J21:J22"/>
    <mergeCell ref="K21:L22"/>
    <mergeCell ref="M21:M22"/>
    <mergeCell ref="N21:O22"/>
    <mergeCell ref="H18:H19"/>
    <mergeCell ref="I18:I19"/>
    <mergeCell ref="J18:J19"/>
    <mergeCell ref="K18:L19"/>
    <mergeCell ref="M18:M19"/>
    <mergeCell ref="C16:E16"/>
    <mergeCell ref="C18:E18"/>
    <mergeCell ref="C19:E19"/>
    <mergeCell ref="C21:E21"/>
    <mergeCell ref="C22:E22"/>
    <mergeCell ref="M15:M16"/>
    <mergeCell ref="N15:O16"/>
    <mergeCell ref="P15:P16"/>
    <mergeCell ref="Q15:Q16"/>
    <mergeCell ref="N18:O19"/>
    <mergeCell ref="Q39:Q40"/>
    <mergeCell ref="R39:R40"/>
    <mergeCell ref="S39:S40"/>
    <mergeCell ref="W39:W40"/>
    <mergeCell ref="C33:E33"/>
    <mergeCell ref="C36:E36"/>
    <mergeCell ref="C4:E5"/>
    <mergeCell ref="G4:K5"/>
    <mergeCell ref="M4:N5"/>
    <mergeCell ref="P4:Q5"/>
    <mergeCell ref="C7:E8"/>
    <mergeCell ref="G7:K8"/>
    <mergeCell ref="M7:N8"/>
    <mergeCell ref="P7:Q8"/>
    <mergeCell ref="Q33:Q34"/>
    <mergeCell ref="C10:E11"/>
    <mergeCell ref="G10:K11"/>
    <mergeCell ref="G18:G19"/>
    <mergeCell ref="G21:G22"/>
    <mergeCell ref="H15:H16"/>
    <mergeCell ref="I15:I16"/>
    <mergeCell ref="J15:J16"/>
    <mergeCell ref="K15:L16"/>
    <mergeCell ref="C15:E15"/>
    <mergeCell ref="C39:E39"/>
    <mergeCell ref="G33:G34"/>
    <mergeCell ref="H33:H34"/>
    <mergeCell ref="I33:I34"/>
    <mergeCell ref="J33:J34"/>
    <mergeCell ref="K33:L34"/>
    <mergeCell ref="M33:M34"/>
    <mergeCell ref="N33:O34"/>
    <mergeCell ref="P33:P34"/>
    <mergeCell ref="M39:M40"/>
    <mergeCell ref="N39:O40"/>
    <mergeCell ref="P39:P40"/>
    <mergeCell ref="C40:E40"/>
    <mergeCell ref="R33:R34"/>
    <mergeCell ref="S33:S34"/>
    <mergeCell ref="U33:U40"/>
    <mergeCell ref="V33:V40"/>
    <mergeCell ref="W33:W38"/>
    <mergeCell ref="X33:X40"/>
    <mergeCell ref="C34:E34"/>
    <mergeCell ref="G36:G37"/>
    <mergeCell ref="H36:H37"/>
    <mergeCell ref="I36:I37"/>
    <mergeCell ref="J36:J37"/>
    <mergeCell ref="K36:L37"/>
    <mergeCell ref="M36:M37"/>
    <mergeCell ref="N36:O37"/>
    <mergeCell ref="P36:P37"/>
    <mergeCell ref="Q36:Q37"/>
    <mergeCell ref="R36:R37"/>
    <mergeCell ref="S36:S37"/>
    <mergeCell ref="C37:E37"/>
    <mergeCell ref="G39:G40"/>
    <mergeCell ref="H39:H40"/>
    <mergeCell ref="I39:I40"/>
    <mergeCell ref="J39:J40"/>
    <mergeCell ref="K39:L40"/>
    <mergeCell ref="C42:E42"/>
    <mergeCell ref="G42:G43"/>
    <mergeCell ref="H42:H43"/>
    <mergeCell ref="I42:I43"/>
    <mergeCell ref="J42:J43"/>
    <mergeCell ref="K42:L43"/>
    <mergeCell ref="M42:M43"/>
    <mergeCell ref="N42:O43"/>
    <mergeCell ref="P42:P43"/>
    <mergeCell ref="S48:S49"/>
    <mergeCell ref="Q42:Q43"/>
    <mergeCell ref="R42:R43"/>
    <mergeCell ref="S42:S43"/>
    <mergeCell ref="U42:U49"/>
    <mergeCell ref="V42:V49"/>
    <mergeCell ref="W42:W47"/>
    <mergeCell ref="X42:X49"/>
    <mergeCell ref="C43:E43"/>
    <mergeCell ref="C45:E45"/>
    <mergeCell ref="G45:G46"/>
    <mergeCell ref="H45:H46"/>
    <mergeCell ref="I45:I46"/>
    <mergeCell ref="J45:J46"/>
    <mergeCell ref="K45:L46"/>
    <mergeCell ref="M45:M46"/>
    <mergeCell ref="N45:O46"/>
    <mergeCell ref="P45:P46"/>
    <mergeCell ref="Q45:Q46"/>
    <mergeCell ref="R45:R46"/>
    <mergeCell ref="S45:S46"/>
    <mergeCell ref="C46:E46"/>
    <mergeCell ref="C48:E48"/>
    <mergeCell ref="G48:G49"/>
    <mergeCell ref="K48:L49"/>
    <mergeCell ref="M48:M49"/>
    <mergeCell ref="N48:O49"/>
    <mergeCell ref="P48:P49"/>
    <mergeCell ref="Q48:Q49"/>
    <mergeCell ref="R48:R49"/>
    <mergeCell ref="H48:H49"/>
    <mergeCell ref="M57:M58"/>
    <mergeCell ref="N57:O58"/>
    <mergeCell ref="P57:P58"/>
    <mergeCell ref="W48:W49"/>
    <mergeCell ref="C49:E49"/>
    <mergeCell ref="C51:E51"/>
    <mergeCell ref="G51:G52"/>
    <mergeCell ref="H51:H52"/>
    <mergeCell ref="I51:I52"/>
    <mergeCell ref="J51:J52"/>
    <mergeCell ref="K51:L52"/>
    <mergeCell ref="M51:M52"/>
    <mergeCell ref="N51:O52"/>
    <mergeCell ref="P51:P52"/>
    <mergeCell ref="Q51:Q52"/>
    <mergeCell ref="R51:R52"/>
    <mergeCell ref="S51:S52"/>
    <mergeCell ref="U51:U58"/>
    <mergeCell ref="V51:V58"/>
    <mergeCell ref="W51:W56"/>
    <mergeCell ref="Q57:Q58"/>
    <mergeCell ref="R57:R58"/>
    <mergeCell ref="S57:S58"/>
    <mergeCell ref="W57:W58"/>
    <mergeCell ref="C58:E58"/>
    <mergeCell ref="I48:I49"/>
    <mergeCell ref="J48:J49"/>
    <mergeCell ref="M60:M61"/>
    <mergeCell ref="N60:O61"/>
    <mergeCell ref="P60:P61"/>
    <mergeCell ref="X51:X58"/>
    <mergeCell ref="C52:E52"/>
    <mergeCell ref="C54:E54"/>
    <mergeCell ref="G54:G55"/>
    <mergeCell ref="H54:H55"/>
    <mergeCell ref="I54:I55"/>
    <mergeCell ref="J54:J55"/>
    <mergeCell ref="K54:L55"/>
    <mergeCell ref="M54:M55"/>
    <mergeCell ref="N54:O55"/>
    <mergeCell ref="P54:P55"/>
    <mergeCell ref="Q54:Q55"/>
    <mergeCell ref="R54:R55"/>
    <mergeCell ref="S54:S55"/>
    <mergeCell ref="C55:E55"/>
    <mergeCell ref="C57:E57"/>
    <mergeCell ref="G57:G58"/>
    <mergeCell ref="H57:H58"/>
    <mergeCell ref="I57:I58"/>
    <mergeCell ref="J57:J58"/>
    <mergeCell ref="K57:L58"/>
    <mergeCell ref="P66:P67"/>
    <mergeCell ref="Q60:Q61"/>
    <mergeCell ref="R60:R61"/>
    <mergeCell ref="S60:S61"/>
    <mergeCell ref="C61:E61"/>
    <mergeCell ref="C63:E63"/>
    <mergeCell ref="G63:G64"/>
    <mergeCell ref="H63:H64"/>
    <mergeCell ref="I63:I64"/>
    <mergeCell ref="J63:J64"/>
    <mergeCell ref="K63:L64"/>
    <mergeCell ref="M63:M64"/>
    <mergeCell ref="N63:O64"/>
    <mergeCell ref="P63:P64"/>
    <mergeCell ref="Q63:Q64"/>
    <mergeCell ref="R63:R64"/>
    <mergeCell ref="S63:S64"/>
    <mergeCell ref="C64:E64"/>
    <mergeCell ref="C60:E60"/>
    <mergeCell ref="G60:G61"/>
    <mergeCell ref="H60:H61"/>
    <mergeCell ref="I60:I61"/>
    <mergeCell ref="J60:J61"/>
    <mergeCell ref="K60:L61"/>
    <mergeCell ref="Q66:Q67"/>
    <mergeCell ref="R66:R67"/>
    <mergeCell ref="S66:S67"/>
    <mergeCell ref="C67:E67"/>
    <mergeCell ref="C69:E69"/>
    <mergeCell ref="G69:G70"/>
    <mergeCell ref="H69:H70"/>
    <mergeCell ref="I69:I70"/>
    <mergeCell ref="J69:J70"/>
    <mergeCell ref="K69:L70"/>
    <mergeCell ref="M69:M70"/>
    <mergeCell ref="N69:O70"/>
    <mergeCell ref="P69:P70"/>
    <mergeCell ref="Q69:Q70"/>
    <mergeCell ref="R69:R70"/>
    <mergeCell ref="S69:S70"/>
    <mergeCell ref="C66:E66"/>
    <mergeCell ref="G66:G67"/>
    <mergeCell ref="H66:H67"/>
    <mergeCell ref="I66:I67"/>
    <mergeCell ref="J66:J67"/>
    <mergeCell ref="K66:L67"/>
    <mergeCell ref="M66:M67"/>
    <mergeCell ref="N66:O67"/>
    <mergeCell ref="K84:L85"/>
    <mergeCell ref="M84:M85"/>
    <mergeCell ref="N84:O85"/>
    <mergeCell ref="P84:P85"/>
    <mergeCell ref="M75:M76"/>
    <mergeCell ref="N75:O76"/>
    <mergeCell ref="P75:P76"/>
    <mergeCell ref="X69:X76"/>
    <mergeCell ref="C70:E70"/>
    <mergeCell ref="C72:E72"/>
    <mergeCell ref="G72:G73"/>
    <mergeCell ref="H72:H73"/>
    <mergeCell ref="I72:I73"/>
    <mergeCell ref="J72:J73"/>
    <mergeCell ref="K72:L73"/>
    <mergeCell ref="M72:M73"/>
    <mergeCell ref="N72:O73"/>
    <mergeCell ref="P72:P73"/>
    <mergeCell ref="Q72:Q73"/>
    <mergeCell ref="R72:R73"/>
    <mergeCell ref="S72:S73"/>
    <mergeCell ref="C73:E73"/>
    <mergeCell ref="C75:E75"/>
    <mergeCell ref="G75:G76"/>
    <mergeCell ref="U69:U76"/>
    <mergeCell ref="V69:V76"/>
    <mergeCell ref="W69:W74"/>
    <mergeCell ref="C78:E78"/>
    <mergeCell ref="G78:G79"/>
    <mergeCell ref="H78:H79"/>
    <mergeCell ref="I78:I79"/>
    <mergeCell ref="J78:J79"/>
    <mergeCell ref="K78:L79"/>
    <mergeCell ref="M78:M79"/>
    <mergeCell ref="N78:O79"/>
    <mergeCell ref="P78:P79"/>
    <mergeCell ref="H75:H76"/>
    <mergeCell ref="I75:I76"/>
    <mergeCell ref="J75:J76"/>
    <mergeCell ref="K75:L76"/>
    <mergeCell ref="S75:S76"/>
    <mergeCell ref="W75:W76"/>
    <mergeCell ref="C76:E76"/>
    <mergeCell ref="S93:S94"/>
    <mergeCell ref="W93:W94"/>
    <mergeCell ref="C94:E94"/>
    <mergeCell ref="X78:X85"/>
    <mergeCell ref="C79:E79"/>
    <mergeCell ref="C81:E81"/>
    <mergeCell ref="G81:G82"/>
    <mergeCell ref="H81:H82"/>
    <mergeCell ref="I81:I82"/>
    <mergeCell ref="J81:J82"/>
    <mergeCell ref="K81:L82"/>
    <mergeCell ref="M81:M82"/>
    <mergeCell ref="N81:O82"/>
    <mergeCell ref="P81:P82"/>
    <mergeCell ref="Q81:Q82"/>
    <mergeCell ref="R81:R82"/>
    <mergeCell ref="S81:S82"/>
    <mergeCell ref="C82:E82"/>
    <mergeCell ref="C84:E84"/>
    <mergeCell ref="S78:S79"/>
    <mergeCell ref="U78:U85"/>
    <mergeCell ref="V78:V85"/>
    <mergeCell ref="W78:W83"/>
    <mergeCell ref="Q84:Q85"/>
    <mergeCell ref="M93:M94"/>
    <mergeCell ref="N93:O94"/>
    <mergeCell ref="P93:P94"/>
    <mergeCell ref="R84:R85"/>
    <mergeCell ref="Q75:Q76"/>
    <mergeCell ref="R75:R76"/>
    <mergeCell ref="Q78:Q79"/>
    <mergeCell ref="R78:R79"/>
    <mergeCell ref="R93:R94"/>
    <mergeCell ref="S84:S85"/>
    <mergeCell ref="W84:W85"/>
    <mergeCell ref="C85:E85"/>
    <mergeCell ref="C87:E87"/>
    <mergeCell ref="G87:G88"/>
    <mergeCell ref="H87:H88"/>
    <mergeCell ref="I87:I88"/>
    <mergeCell ref="J87:J88"/>
    <mergeCell ref="K87:L88"/>
    <mergeCell ref="M87:M88"/>
    <mergeCell ref="N87:O88"/>
    <mergeCell ref="P87:P88"/>
    <mergeCell ref="Q87:Q88"/>
    <mergeCell ref="R87:R88"/>
    <mergeCell ref="S87:S88"/>
    <mergeCell ref="U87:U94"/>
    <mergeCell ref="V87:V94"/>
    <mergeCell ref="W87:W92"/>
    <mergeCell ref="Q93:Q94"/>
    <mergeCell ref="G84:G85"/>
    <mergeCell ref="H84:H85"/>
    <mergeCell ref="I84:I85"/>
    <mergeCell ref="J84:J85"/>
    <mergeCell ref="K93:L94"/>
    <mergeCell ref="K96:L97"/>
    <mergeCell ref="M96:M97"/>
    <mergeCell ref="N96:O97"/>
    <mergeCell ref="P96:P97"/>
    <mergeCell ref="X87:X94"/>
    <mergeCell ref="C88:E88"/>
    <mergeCell ref="C90:E90"/>
    <mergeCell ref="G90:G91"/>
    <mergeCell ref="H90:H91"/>
    <mergeCell ref="I90:I91"/>
    <mergeCell ref="J90:J91"/>
    <mergeCell ref="K90:L91"/>
    <mergeCell ref="M90:M91"/>
    <mergeCell ref="N90:O91"/>
    <mergeCell ref="P90:P91"/>
    <mergeCell ref="Q90:Q91"/>
    <mergeCell ref="R90:R91"/>
    <mergeCell ref="S90:S91"/>
    <mergeCell ref="C91:E91"/>
    <mergeCell ref="C93:E93"/>
    <mergeCell ref="G93:G94"/>
    <mergeCell ref="H93:H94"/>
    <mergeCell ref="I93:I94"/>
    <mergeCell ref="J93:J94"/>
    <mergeCell ref="W96:W101"/>
    <mergeCell ref="X96:X103"/>
    <mergeCell ref="C97:E97"/>
    <mergeCell ref="C99:E99"/>
    <mergeCell ref="G99:G100"/>
    <mergeCell ref="H99:H100"/>
    <mergeCell ref="I99:I100"/>
    <mergeCell ref="J99:J100"/>
    <mergeCell ref="K99:L100"/>
    <mergeCell ref="M99:M100"/>
    <mergeCell ref="N99:O100"/>
    <mergeCell ref="P99:P100"/>
    <mergeCell ref="Q99:Q100"/>
    <mergeCell ref="R99:R100"/>
    <mergeCell ref="S99:S100"/>
    <mergeCell ref="C100:E100"/>
    <mergeCell ref="C102:E102"/>
    <mergeCell ref="G102:G103"/>
    <mergeCell ref="H102:H103"/>
    <mergeCell ref="C96:E96"/>
    <mergeCell ref="G96:G97"/>
    <mergeCell ref="H96:H97"/>
    <mergeCell ref="I96:I97"/>
    <mergeCell ref="J96:J97"/>
    <mergeCell ref="P102:P103"/>
    <mergeCell ref="Q102:Q103"/>
    <mergeCell ref="R102:R103"/>
    <mergeCell ref="S102:S103"/>
    <mergeCell ref="Q96:Q97"/>
    <mergeCell ref="R96:R97"/>
    <mergeCell ref="S96:S97"/>
    <mergeCell ref="U96:U103"/>
    <mergeCell ref="V96:V103"/>
    <mergeCell ref="X60:X67"/>
    <mergeCell ref="W66:W67"/>
    <mergeCell ref="M10:N11"/>
    <mergeCell ref="P10:Q11"/>
    <mergeCell ref="W102:W103"/>
    <mergeCell ref="C103:E103"/>
    <mergeCell ref="B15:B22"/>
    <mergeCell ref="B24:B31"/>
    <mergeCell ref="B33:B40"/>
    <mergeCell ref="B42:B49"/>
    <mergeCell ref="B51:B58"/>
    <mergeCell ref="B60:B67"/>
    <mergeCell ref="B69:B76"/>
    <mergeCell ref="B78:B85"/>
    <mergeCell ref="B87:B94"/>
    <mergeCell ref="B96:B103"/>
    <mergeCell ref="U60:U67"/>
    <mergeCell ref="V60:V67"/>
    <mergeCell ref="W60:W65"/>
    <mergeCell ref="I102:I103"/>
    <mergeCell ref="J102:J103"/>
    <mergeCell ref="K102:L103"/>
    <mergeCell ref="M102:M103"/>
    <mergeCell ref="N102:O103"/>
  </mergeCells>
  <dataValidations count="1">
    <dataValidation type="list" allowBlank="1" showInputMessage="1" showErrorMessage="1" sqref="H18:S19 H99:S100 H90:S91 H81:S82 H72:S73 H63:S64 H54:S55 H45:S46 H36:S37 H27:S28" xr:uid="{00000000-0002-0000-0200-000000000000}">
      <formula1>$U$1:$U$6</formula1>
    </dataValidation>
  </dataValidations>
  <pageMargins left="0.7" right="0.7" top="0.75" bottom="0.75" header="0.3" footer="0.3"/>
  <ignoredErrors>
    <ignoredError sqref="I22:J22 H31:J31 H30 J30 I21:J21" unlockedFormula="1"/>
    <ignoredError sqref="I30" formula="1" unlocked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9" tint="-0.249977111117893"/>
  </sheetPr>
  <dimension ref="A1:R46"/>
  <sheetViews>
    <sheetView showGridLines="0" showRowColHeaders="0" topLeftCell="A28" workbookViewId="0">
      <selection activeCell="G34" sqref="G34:H34"/>
    </sheetView>
  </sheetViews>
  <sheetFormatPr baseColWidth="10" defaultColWidth="0" defaultRowHeight="15" zeroHeight="1"/>
  <cols>
    <col min="1" max="1" width="34.85546875" customWidth="1"/>
    <col min="2" max="2" width="18.42578125" customWidth="1"/>
    <col min="3" max="5" width="11.42578125" customWidth="1"/>
    <col min="6" max="6" width="1.7109375" customWidth="1"/>
    <col min="7" max="8" width="20.7109375" style="1" customWidth="1"/>
    <col min="9" max="13" width="1.7109375" customWidth="1"/>
    <col min="14" max="14" width="1.7109375" style="1" customWidth="1"/>
    <col min="15" max="15" width="1.7109375" customWidth="1"/>
    <col min="16" max="17" width="1.7109375" style="20" customWidth="1"/>
    <col min="18" max="18" width="24.5703125" customWidth="1"/>
    <col min="19" max="16384" width="11.42578125" hidden="1"/>
  </cols>
  <sheetData>
    <row r="1" spans="2:17">
      <c r="I1" s="20"/>
      <c r="J1" s="20"/>
      <c r="K1" s="20"/>
      <c r="L1" s="20"/>
      <c r="M1" s="20"/>
      <c r="N1" s="8" t="s">
        <v>43</v>
      </c>
      <c r="O1" s="20" t="s">
        <v>65</v>
      </c>
      <c r="P1" s="20">
        <v>0</v>
      </c>
      <c r="Q1" s="20">
        <v>0</v>
      </c>
    </row>
    <row r="2" spans="2:17">
      <c r="B2" s="142" t="s">
        <v>110</v>
      </c>
      <c r="C2" s="142"/>
      <c r="D2" s="142"/>
      <c r="E2" s="142"/>
      <c r="F2" s="142"/>
      <c r="G2" s="142"/>
      <c r="H2" s="142"/>
      <c r="I2" s="20"/>
      <c r="J2" s="20"/>
      <c r="K2" s="20"/>
      <c r="L2" s="20"/>
      <c r="M2" s="20"/>
      <c r="N2" s="8" t="s">
        <v>44</v>
      </c>
      <c r="O2" s="20" t="s">
        <v>46</v>
      </c>
      <c r="P2" s="20">
        <v>0</v>
      </c>
      <c r="Q2" s="20">
        <v>1</v>
      </c>
    </row>
    <row r="3" spans="2:17">
      <c r="B3" s="142"/>
      <c r="C3" s="142"/>
      <c r="D3" s="142"/>
      <c r="E3" s="142"/>
      <c r="F3" s="142"/>
      <c r="G3" s="142"/>
      <c r="H3" s="142"/>
      <c r="I3" s="20"/>
      <c r="J3" s="20"/>
      <c r="K3" s="20"/>
      <c r="L3" s="20"/>
      <c r="M3" s="20"/>
      <c r="N3" s="8"/>
      <c r="O3" s="20" t="s">
        <v>47</v>
      </c>
      <c r="P3" s="20">
        <v>2</v>
      </c>
      <c r="Q3" s="20">
        <v>3</v>
      </c>
    </row>
    <row r="4" spans="2:17">
      <c r="I4" s="20"/>
      <c r="J4" s="20" t="s">
        <v>38</v>
      </c>
      <c r="K4" s="20" t="s">
        <v>39</v>
      </c>
      <c r="L4" s="20"/>
      <c r="M4" s="20"/>
      <c r="N4" s="8"/>
      <c r="O4" s="20" t="s">
        <v>48</v>
      </c>
      <c r="P4" s="20">
        <v>7</v>
      </c>
      <c r="Q4" s="20">
        <v>7</v>
      </c>
    </row>
    <row r="5" spans="2:17" ht="15.75">
      <c r="C5" s="144" t="s">
        <v>36</v>
      </c>
      <c r="D5" s="144"/>
      <c r="E5" s="144"/>
      <c r="F5" s="21"/>
      <c r="G5" s="27"/>
      <c r="H5" s="27"/>
      <c r="I5" s="28">
        <v>2</v>
      </c>
      <c r="J5" s="20">
        <v>1</v>
      </c>
      <c r="K5" s="20"/>
      <c r="L5" s="20">
        <f>IF(I5=1,1,0)</f>
        <v>0</v>
      </c>
      <c r="M5" s="20">
        <f>IF(I5=1,0,1)</f>
        <v>1</v>
      </c>
      <c r="N5" s="8"/>
      <c r="O5" s="20"/>
    </row>
    <row r="6" spans="2:17" ht="5.25" customHeight="1">
      <c r="I6" s="20"/>
      <c r="J6" s="20"/>
      <c r="K6" s="20"/>
      <c r="L6" s="20"/>
      <c r="M6" s="20"/>
      <c r="N6" s="8"/>
      <c r="O6" s="20"/>
    </row>
    <row r="7" spans="2:17">
      <c r="B7" s="140" t="s">
        <v>41</v>
      </c>
      <c r="C7" s="145" t="s">
        <v>37</v>
      </c>
      <c r="D7" s="145"/>
      <c r="E7" s="145"/>
      <c r="G7" s="9">
        <f>J7*L5</f>
        <v>0</v>
      </c>
      <c r="H7" s="9">
        <f>K7*M5</f>
        <v>7</v>
      </c>
      <c r="I7" s="20"/>
      <c r="J7" s="20">
        <v>5</v>
      </c>
      <c r="K7" s="20">
        <v>7</v>
      </c>
      <c r="L7" s="20">
        <v>16</v>
      </c>
      <c r="M7" s="20">
        <v>0</v>
      </c>
      <c r="N7" s="8" t="s">
        <v>50</v>
      </c>
      <c r="O7" s="20">
        <v>0</v>
      </c>
      <c r="P7" s="20">
        <v>1</v>
      </c>
    </row>
    <row r="8" spans="2:17">
      <c r="B8" s="140"/>
      <c r="C8" s="145" t="s">
        <v>40</v>
      </c>
      <c r="D8" s="145"/>
      <c r="E8" s="145"/>
      <c r="G8" s="9">
        <f>J8*L5</f>
        <v>0</v>
      </c>
      <c r="H8" s="9">
        <f>K8*M5</f>
        <v>4</v>
      </c>
      <c r="I8" s="20"/>
      <c r="J8" s="20">
        <v>4</v>
      </c>
      <c r="K8" s="20">
        <v>4</v>
      </c>
      <c r="L8" s="20">
        <v>14</v>
      </c>
      <c r="M8" s="20">
        <v>0</v>
      </c>
      <c r="N8" s="8" t="s">
        <v>51</v>
      </c>
      <c r="O8" s="20">
        <v>1</v>
      </c>
      <c r="P8" s="20">
        <v>2</v>
      </c>
    </row>
    <row r="9" spans="2:17">
      <c r="I9" s="20"/>
      <c r="J9" s="20"/>
      <c r="K9" s="20"/>
      <c r="L9" s="20">
        <v>12</v>
      </c>
      <c r="M9" s="20">
        <v>0</v>
      </c>
      <c r="N9" s="8" t="s">
        <v>52</v>
      </c>
      <c r="O9" s="20">
        <v>2</v>
      </c>
      <c r="P9" s="20">
        <v>3</v>
      </c>
    </row>
    <row r="10" spans="2:17">
      <c r="C10" s="141" t="s">
        <v>42</v>
      </c>
      <c r="D10" s="141"/>
      <c r="E10" s="141"/>
      <c r="G10" s="100" t="s">
        <v>43</v>
      </c>
      <c r="H10" s="100"/>
      <c r="I10" s="20">
        <v>1</v>
      </c>
      <c r="J10" s="20">
        <v>2</v>
      </c>
      <c r="K10" s="20">
        <v>4</v>
      </c>
      <c r="L10" s="20">
        <v>10</v>
      </c>
      <c r="M10" s="20">
        <v>3</v>
      </c>
      <c r="N10" s="8" t="s">
        <v>53</v>
      </c>
      <c r="O10" s="20">
        <v>3</v>
      </c>
      <c r="P10" s="20">
        <v>4</v>
      </c>
    </row>
    <row r="11" spans="2:17">
      <c r="C11" s="141"/>
      <c r="D11" s="141"/>
      <c r="E11" s="141"/>
      <c r="G11" s="108">
        <f>IF(G10&lt;&gt;0,IF(G10="NO",0,IF(L5=1,J10,4)),0)</f>
        <v>4</v>
      </c>
      <c r="H11" s="108"/>
      <c r="I11" s="20"/>
      <c r="J11" s="20" t="s">
        <v>72</v>
      </c>
      <c r="K11" s="20">
        <v>0</v>
      </c>
      <c r="L11" s="20">
        <v>8</v>
      </c>
      <c r="M11" s="20">
        <v>10</v>
      </c>
      <c r="N11" s="8" t="s">
        <v>54</v>
      </c>
      <c r="O11" s="20">
        <v>4</v>
      </c>
      <c r="P11" s="20">
        <v>6</v>
      </c>
    </row>
    <row r="12" spans="2:17">
      <c r="I12" s="20"/>
      <c r="J12" s="20" t="s">
        <v>61</v>
      </c>
      <c r="K12" s="20">
        <v>0</v>
      </c>
      <c r="L12" s="20">
        <v>6</v>
      </c>
      <c r="M12" s="20">
        <v>21</v>
      </c>
      <c r="N12" s="8" t="s">
        <v>64</v>
      </c>
      <c r="O12" s="20">
        <v>5</v>
      </c>
      <c r="P12" s="20">
        <v>8</v>
      </c>
    </row>
    <row r="13" spans="2:17">
      <c r="B13" s="143" t="s">
        <v>77</v>
      </c>
      <c r="C13" s="147" t="s">
        <v>45</v>
      </c>
      <c r="D13" s="147"/>
      <c r="E13" s="147"/>
      <c r="G13" s="146" t="s">
        <v>65</v>
      </c>
      <c r="H13" s="146"/>
      <c r="I13" s="20"/>
      <c r="J13" s="20" t="s">
        <v>62</v>
      </c>
      <c r="K13" s="20">
        <v>2</v>
      </c>
      <c r="L13" s="20">
        <v>5</v>
      </c>
      <c r="M13" s="20">
        <v>31</v>
      </c>
      <c r="N13" s="8" t="s">
        <v>55</v>
      </c>
      <c r="O13" s="20">
        <v>7</v>
      </c>
      <c r="P13" s="20">
        <v>10</v>
      </c>
    </row>
    <row r="14" spans="2:17">
      <c r="B14" s="143"/>
      <c r="C14" s="147"/>
      <c r="D14" s="147"/>
      <c r="E14" s="147"/>
      <c r="G14" s="108">
        <f>IF(G13&lt;&gt;0,IF(L5=1,VLOOKUP(G13,O1:Q4,2,FALSE),VLOOKUP(G13,O1:Q4,3,FALSE)),0)</f>
        <v>0</v>
      </c>
      <c r="H14" s="108"/>
      <c r="I14" s="20"/>
      <c r="J14" s="20" t="s">
        <v>63</v>
      </c>
      <c r="K14" s="20">
        <v>5</v>
      </c>
      <c r="L14" s="20">
        <v>4</v>
      </c>
      <c r="M14" s="20">
        <v>45</v>
      </c>
      <c r="N14" s="8" t="s">
        <v>56</v>
      </c>
      <c r="O14" s="20">
        <v>9</v>
      </c>
      <c r="P14" s="20">
        <v>13</v>
      </c>
    </row>
    <row r="15" spans="2:17">
      <c r="I15" s="20"/>
      <c r="J15" s="20"/>
      <c r="K15" s="20"/>
      <c r="L15" s="20">
        <v>3</v>
      </c>
      <c r="M15" s="20">
        <v>64</v>
      </c>
      <c r="N15" s="8" t="s">
        <v>57</v>
      </c>
      <c r="O15" s="20">
        <v>11</v>
      </c>
      <c r="P15" s="20">
        <v>16</v>
      </c>
    </row>
    <row r="16" spans="2:17" ht="15" customHeight="1">
      <c r="B16" s="143" t="s">
        <v>68</v>
      </c>
      <c r="C16" s="143" t="s">
        <v>69</v>
      </c>
      <c r="D16" s="143"/>
      <c r="E16" s="143"/>
      <c r="G16" s="100" t="s">
        <v>50</v>
      </c>
      <c r="H16" s="100"/>
      <c r="I16" s="8" t="s">
        <v>49</v>
      </c>
      <c r="J16" s="20"/>
      <c r="K16" s="20"/>
      <c r="L16" s="20">
        <v>2</v>
      </c>
      <c r="M16" s="20">
        <v>100</v>
      </c>
      <c r="N16" s="8" t="s">
        <v>58</v>
      </c>
      <c r="O16" s="20">
        <v>13</v>
      </c>
      <c r="P16" s="20">
        <v>20</v>
      </c>
    </row>
    <row r="17" spans="2:16">
      <c r="B17" s="143"/>
      <c r="C17" s="143"/>
      <c r="D17" s="143"/>
      <c r="E17" s="143"/>
      <c r="G17" s="108">
        <f>IF(G16&lt;&gt;0,IF(L5=1,VLOOKUP(G16,N7:P18,2,FALSE),VLOOKUP(G16,N7:P18,3,FALSE)),0)</f>
        <v>1</v>
      </c>
      <c r="H17" s="108"/>
      <c r="I17" s="20"/>
      <c r="J17" s="20"/>
      <c r="K17" s="20"/>
      <c r="L17" s="20"/>
      <c r="M17" s="20"/>
      <c r="N17" s="8" t="s">
        <v>59</v>
      </c>
      <c r="O17" s="20">
        <v>17</v>
      </c>
      <c r="P17" s="20">
        <v>25</v>
      </c>
    </row>
    <row r="18" spans="2:16">
      <c r="I18" s="20"/>
      <c r="J18" s="20"/>
      <c r="K18" s="20" t="s">
        <v>74</v>
      </c>
      <c r="L18" s="20">
        <v>0</v>
      </c>
      <c r="M18" s="20"/>
      <c r="N18" s="8" t="s">
        <v>60</v>
      </c>
      <c r="O18" s="20">
        <v>22</v>
      </c>
      <c r="P18" s="20">
        <v>35</v>
      </c>
    </row>
    <row r="19" spans="2:16">
      <c r="B19" s="143" t="s">
        <v>70</v>
      </c>
      <c r="C19" s="143" t="s">
        <v>71</v>
      </c>
      <c r="D19" s="143"/>
      <c r="E19" s="143"/>
      <c r="G19" s="100" t="s">
        <v>72</v>
      </c>
      <c r="H19" s="100"/>
      <c r="I19" s="20"/>
      <c r="J19" s="20"/>
      <c r="K19" s="20" t="s">
        <v>75</v>
      </c>
      <c r="L19" s="20">
        <v>2</v>
      </c>
      <c r="M19" s="20"/>
      <c r="N19" s="8"/>
      <c r="O19" s="20"/>
    </row>
    <row r="20" spans="2:16">
      <c r="B20" s="143"/>
      <c r="C20" s="143"/>
      <c r="D20" s="143"/>
      <c r="E20" s="143"/>
      <c r="G20" s="108">
        <f>IF(G19&lt;&gt;0,VLOOKUP(G19,J11:K14,2,FALSE),0)</f>
        <v>0</v>
      </c>
      <c r="H20" s="108"/>
      <c r="I20" s="20"/>
      <c r="J20" s="20"/>
      <c r="K20" s="20" t="s">
        <v>76</v>
      </c>
      <c r="L20" s="20">
        <v>5</v>
      </c>
      <c r="M20" s="20"/>
      <c r="N20" s="8"/>
      <c r="O20" s="20"/>
    </row>
    <row r="21" spans="2:16">
      <c r="I21" s="20"/>
      <c r="J21" s="20"/>
      <c r="K21" s="20"/>
      <c r="L21" s="20"/>
      <c r="M21" s="20" t="s">
        <v>87</v>
      </c>
      <c r="N21" s="8">
        <v>1</v>
      </c>
      <c r="O21" s="20"/>
    </row>
    <row r="22" spans="2:16">
      <c r="B22" s="147" t="s">
        <v>67</v>
      </c>
      <c r="C22" s="147" t="s">
        <v>66</v>
      </c>
      <c r="D22" s="147"/>
      <c r="E22" s="147"/>
      <c r="G22" s="100">
        <v>16</v>
      </c>
      <c r="H22" s="100"/>
      <c r="I22" s="20"/>
      <c r="J22" s="20"/>
      <c r="K22" s="20" t="s">
        <v>81</v>
      </c>
      <c r="L22" s="20">
        <v>0</v>
      </c>
      <c r="M22" s="20" t="s">
        <v>88</v>
      </c>
      <c r="N22" s="8">
        <v>4</v>
      </c>
      <c r="O22" s="20"/>
    </row>
    <row r="23" spans="2:16">
      <c r="B23" s="147"/>
      <c r="C23" s="147"/>
      <c r="D23" s="147"/>
      <c r="E23" s="147"/>
      <c r="G23" s="108">
        <f>IF(G22&lt;&gt;0,VLOOKUP(G22,L7:M16,2,FALSE),0)</f>
        <v>0</v>
      </c>
      <c r="H23" s="108"/>
      <c r="I23" s="20"/>
      <c r="J23" s="20"/>
      <c r="K23" s="20" t="s">
        <v>82</v>
      </c>
      <c r="L23" s="20">
        <v>2</v>
      </c>
      <c r="M23" s="20" t="s">
        <v>89</v>
      </c>
      <c r="N23" s="8">
        <v>8</v>
      </c>
      <c r="O23" s="20"/>
    </row>
    <row r="24" spans="2:16">
      <c r="I24" s="20"/>
      <c r="J24" s="20"/>
      <c r="K24" s="20" t="s">
        <v>83</v>
      </c>
      <c r="L24" s="20">
        <v>5</v>
      </c>
      <c r="M24" s="20"/>
      <c r="N24" s="8"/>
      <c r="O24" s="20"/>
    </row>
    <row r="25" spans="2:16">
      <c r="B25" s="143" t="s">
        <v>73</v>
      </c>
      <c r="C25" s="141" t="s">
        <v>80</v>
      </c>
      <c r="D25" s="141"/>
      <c r="E25" s="141"/>
      <c r="G25" s="100" t="s">
        <v>74</v>
      </c>
      <c r="H25" s="100"/>
      <c r="I25" s="20"/>
      <c r="J25" s="20"/>
      <c r="K25" s="20" t="s">
        <v>84</v>
      </c>
      <c r="L25" s="20">
        <v>7</v>
      </c>
      <c r="M25" s="20" t="s">
        <v>91</v>
      </c>
      <c r="N25" s="8">
        <v>0</v>
      </c>
      <c r="O25" s="20"/>
    </row>
    <row r="26" spans="2:16">
      <c r="B26" s="143"/>
      <c r="C26" s="141"/>
      <c r="D26" s="141"/>
      <c r="E26" s="141"/>
      <c r="G26" s="108">
        <f>IF(G25&lt;&gt;0,VLOOKUP(G25,K18:L20,2,FALSE),0)</f>
        <v>0</v>
      </c>
      <c r="H26" s="108"/>
      <c r="I26" s="20"/>
      <c r="J26" s="20"/>
      <c r="K26" s="20"/>
      <c r="L26" s="20"/>
      <c r="M26" s="20" t="s">
        <v>92</v>
      </c>
      <c r="N26" s="8">
        <v>1</v>
      </c>
      <c r="O26" s="20"/>
    </row>
    <row r="27" spans="2:16">
      <c r="I27" s="20"/>
      <c r="J27" s="20"/>
      <c r="K27" s="20"/>
      <c r="L27" s="20"/>
      <c r="M27" s="20" t="s">
        <v>93</v>
      </c>
      <c r="N27" s="8">
        <v>4</v>
      </c>
      <c r="O27" s="20"/>
    </row>
    <row r="28" spans="2:16">
      <c r="B28" s="143" t="s">
        <v>78</v>
      </c>
      <c r="C28" s="141" t="s">
        <v>79</v>
      </c>
      <c r="D28" s="141"/>
      <c r="E28" s="141"/>
      <c r="G28" s="100" t="s">
        <v>81</v>
      </c>
      <c r="H28" s="100"/>
      <c r="I28" s="20"/>
      <c r="J28" s="20"/>
      <c r="K28" s="20"/>
      <c r="L28" s="20"/>
      <c r="M28" s="20"/>
      <c r="N28" s="8"/>
      <c r="O28" s="20"/>
    </row>
    <row r="29" spans="2:16">
      <c r="B29" s="143"/>
      <c r="C29" s="141"/>
      <c r="D29" s="141"/>
      <c r="E29" s="141"/>
      <c r="G29" s="108">
        <f>IF(G28&lt;&gt;0,VLOOKUP(G28,K22:L25,2,FALSE),0)</f>
        <v>0</v>
      </c>
      <c r="H29" s="108"/>
      <c r="I29" s="20"/>
      <c r="J29" s="20"/>
      <c r="K29" s="20" t="s">
        <v>95</v>
      </c>
      <c r="L29" s="8">
        <v>0</v>
      </c>
      <c r="M29" s="20">
        <v>0</v>
      </c>
      <c r="N29" s="8"/>
      <c r="O29" s="20"/>
    </row>
    <row r="30" spans="2:16">
      <c r="I30" s="20"/>
      <c r="J30" s="20"/>
      <c r="K30" s="20" t="s">
        <v>96</v>
      </c>
      <c r="L30" s="8">
        <v>2</v>
      </c>
      <c r="M30" s="20">
        <v>1</v>
      </c>
      <c r="N30" s="8"/>
      <c r="O30" s="20"/>
    </row>
    <row r="31" spans="2:16">
      <c r="B31" s="143" t="s">
        <v>85</v>
      </c>
      <c r="C31" s="141" t="s">
        <v>86</v>
      </c>
      <c r="D31" s="141"/>
      <c r="E31" s="141"/>
      <c r="G31" s="100" t="s">
        <v>88</v>
      </c>
      <c r="H31" s="100"/>
      <c r="I31" s="20"/>
      <c r="J31" s="20"/>
      <c r="K31" s="20" t="s">
        <v>97</v>
      </c>
      <c r="L31" s="8">
        <v>5</v>
      </c>
      <c r="M31" s="20">
        <v>2</v>
      </c>
      <c r="N31" s="8"/>
      <c r="O31" s="20"/>
    </row>
    <row r="32" spans="2:16">
      <c r="B32" s="143"/>
      <c r="C32" s="141"/>
      <c r="D32" s="141"/>
      <c r="E32" s="141"/>
      <c r="G32" s="108">
        <f>IF(G31&lt;&gt;0,VLOOKUP(G31,M21:N23,2,FALSE),0)</f>
        <v>4</v>
      </c>
      <c r="H32" s="108"/>
    </row>
    <row r="33" spans="2:8"/>
    <row r="34" spans="2:8">
      <c r="B34" s="143" t="s">
        <v>90</v>
      </c>
      <c r="C34" s="141" t="s">
        <v>86</v>
      </c>
      <c r="D34" s="141"/>
      <c r="E34" s="141"/>
      <c r="G34" s="100" t="s">
        <v>91</v>
      </c>
      <c r="H34" s="100"/>
    </row>
    <row r="35" spans="2:8">
      <c r="B35" s="143"/>
      <c r="C35" s="141"/>
      <c r="D35" s="141"/>
      <c r="E35" s="141"/>
      <c r="G35" s="108">
        <f>IF(G34&lt;&gt;0,VLOOKUP(G34,M25:N27,2,FALSE),0)</f>
        <v>0</v>
      </c>
      <c r="H35" s="108"/>
    </row>
    <row r="36" spans="2:8"/>
    <row r="37" spans="2:8">
      <c r="B37" s="143" t="s">
        <v>94</v>
      </c>
      <c r="C37" s="141" t="s">
        <v>86</v>
      </c>
      <c r="D37" s="141"/>
      <c r="E37" s="141"/>
      <c r="G37" s="100" t="s">
        <v>95</v>
      </c>
      <c r="H37" s="100"/>
    </row>
    <row r="38" spans="2:8">
      <c r="B38" s="143"/>
      <c r="C38" s="141"/>
      <c r="D38" s="141"/>
      <c r="E38" s="141"/>
      <c r="G38" s="108">
        <f>IF(G37&lt;&gt;0,IF(L5=1,(VLOOKUP(G37,K29:M31,2,FALSE)),VLOOKUP(G37,K29:M31,3,FALSE)),0)</f>
        <v>0</v>
      </c>
      <c r="H38" s="108"/>
    </row>
    <row r="39" spans="2:8" ht="6.75" customHeight="1"/>
    <row r="40" spans="2:8" ht="18" customHeight="1">
      <c r="G40" s="149" t="s">
        <v>111</v>
      </c>
      <c r="H40" s="149"/>
    </row>
    <row r="41" spans="2:8">
      <c r="G41" s="148">
        <f>(G38+G35+G32+G29+G26+G23+G20+G17+G14+G11+G7+G8+H7+H8)/100</f>
        <v>0.2</v>
      </c>
      <c r="H41" s="148"/>
    </row>
    <row r="42" spans="2:8">
      <c r="G42" s="148"/>
      <c r="H42" s="148"/>
    </row>
    <row r="43" spans="2:8">
      <c r="G43" s="148"/>
      <c r="H43" s="148"/>
    </row>
    <row r="44" spans="2:8">
      <c r="G44" s="148"/>
      <c r="H44" s="148"/>
    </row>
    <row r="45" spans="2:8">
      <c r="G45" s="148"/>
      <c r="H45" s="148"/>
    </row>
    <row r="46" spans="2:8" ht="27.75" customHeight="1"/>
  </sheetData>
  <sheetProtection sheet="1" objects="1" scenarios="1" selectLockedCells="1"/>
  <mergeCells count="46">
    <mergeCell ref="G41:H45"/>
    <mergeCell ref="B34:B35"/>
    <mergeCell ref="C34:E35"/>
    <mergeCell ref="G34:H34"/>
    <mergeCell ref="G35:H35"/>
    <mergeCell ref="B37:B38"/>
    <mergeCell ref="C37:E38"/>
    <mergeCell ref="G37:H37"/>
    <mergeCell ref="G38:H38"/>
    <mergeCell ref="G40:H40"/>
    <mergeCell ref="G19:H19"/>
    <mergeCell ref="G20:H20"/>
    <mergeCell ref="C22:E23"/>
    <mergeCell ref="G22:H22"/>
    <mergeCell ref="G23:H23"/>
    <mergeCell ref="B13:B14"/>
    <mergeCell ref="B22:B23"/>
    <mergeCell ref="B19:B20"/>
    <mergeCell ref="B16:B17"/>
    <mergeCell ref="C19:E20"/>
    <mergeCell ref="C13:E14"/>
    <mergeCell ref="B31:B32"/>
    <mergeCell ref="C31:E32"/>
    <mergeCell ref="G31:H31"/>
    <mergeCell ref="G32:H32"/>
    <mergeCell ref="C25:E26"/>
    <mergeCell ref="B25:B26"/>
    <mergeCell ref="G25:H25"/>
    <mergeCell ref="G26:H26"/>
    <mergeCell ref="B28:B29"/>
    <mergeCell ref="C28:E29"/>
    <mergeCell ref="G28:H28"/>
    <mergeCell ref="G29:H29"/>
    <mergeCell ref="G14:H14"/>
    <mergeCell ref="C16:E17"/>
    <mergeCell ref="G16:H16"/>
    <mergeCell ref="G17:H17"/>
    <mergeCell ref="C5:E5"/>
    <mergeCell ref="C7:E7"/>
    <mergeCell ref="C8:E8"/>
    <mergeCell ref="G13:H13"/>
    <mergeCell ref="B7:B8"/>
    <mergeCell ref="G10:H10"/>
    <mergeCell ref="C10:E11"/>
    <mergeCell ref="G11:H11"/>
    <mergeCell ref="B2:H3"/>
  </mergeCells>
  <dataValidations count="10">
    <dataValidation type="list" allowBlank="1" showInputMessage="1" showErrorMessage="1" sqref="G10:H10" xr:uid="{00000000-0002-0000-0300-000000000000}">
      <formula1>$N$1:$N$2</formula1>
    </dataValidation>
    <dataValidation type="list" allowBlank="1" showInputMessage="1" showErrorMessage="1" sqref="G16:H16" xr:uid="{00000000-0002-0000-0300-000001000000}">
      <formula1>$N$7:$N$18</formula1>
    </dataValidation>
    <dataValidation type="list" allowBlank="1" showInputMessage="1" showErrorMessage="1" sqref="G19:H19" xr:uid="{00000000-0002-0000-0300-000002000000}">
      <formula1>$J$11:$J$14</formula1>
    </dataValidation>
    <dataValidation type="list" allowBlank="1" showInputMessage="1" showErrorMessage="1" sqref="G13:H13" xr:uid="{00000000-0002-0000-0300-000003000000}">
      <formula1>$O$1:$O$4</formula1>
    </dataValidation>
    <dataValidation type="list" allowBlank="1" showInputMessage="1" showErrorMessage="1" sqref="G22:H22" xr:uid="{00000000-0002-0000-0300-000004000000}">
      <formula1>$L$7:$L$16</formula1>
    </dataValidation>
    <dataValidation type="list" allowBlank="1" showInputMessage="1" showErrorMessage="1" sqref="G25:H25" xr:uid="{00000000-0002-0000-0300-000005000000}">
      <formula1>$K$18:$K$20</formula1>
    </dataValidation>
    <dataValidation type="list" allowBlank="1" showInputMessage="1" showErrorMessage="1" sqref="G28:H28" xr:uid="{00000000-0002-0000-0300-000006000000}">
      <formula1>$K$22:$K$25</formula1>
    </dataValidation>
    <dataValidation type="list" allowBlank="1" showInputMessage="1" showErrorMessage="1" sqref="G31:H31" xr:uid="{00000000-0002-0000-0300-000007000000}">
      <formula1>$M$21:$M$23</formula1>
    </dataValidation>
    <dataValidation type="list" allowBlank="1" showInputMessage="1" showErrorMessage="1" sqref="G34:H34" xr:uid="{00000000-0002-0000-0300-000008000000}">
      <formula1>$M$25:$M$27</formula1>
    </dataValidation>
    <dataValidation type="list" allowBlank="1" showInputMessage="1" showErrorMessage="1" sqref="G37:H37" xr:uid="{00000000-0002-0000-0300-000009000000}">
      <formula1>$K$29:$K$31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Option Button 1">
              <controlPr locked="0" defaultSize="0" autoFill="0" autoLine="0" autoPict="0">
                <anchor moveWithCells="1">
                  <from>
                    <xdr:col>6</xdr:col>
                    <xdr:colOff>38100</xdr:colOff>
                    <xdr:row>4</xdr:row>
                    <xdr:rowOff>9525</xdr:rowOff>
                  </from>
                  <to>
                    <xdr:col>6</xdr:col>
                    <xdr:colOff>1152525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Option Button 2">
              <controlPr locked="0" defaultSize="0" autoFill="0" autoLine="0" autoPict="0">
                <anchor moveWithCells="1">
                  <from>
                    <xdr:col>7</xdr:col>
                    <xdr:colOff>114300</xdr:colOff>
                    <xdr:row>4</xdr:row>
                    <xdr:rowOff>9525</xdr:rowOff>
                  </from>
                  <to>
                    <xdr:col>7</xdr:col>
                    <xdr:colOff>1228725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39997558519241921"/>
  </sheetPr>
  <dimension ref="A1:O18"/>
  <sheetViews>
    <sheetView showGridLines="0" showRowColHeaders="0" workbookViewId="0">
      <selection activeCell="J8" sqref="J8"/>
    </sheetView>
  </sheetViews>
  <sheetFormatPr baseColWidth="10" defaultColWidth="0" defaultRowHeight="15" zeroHeight="1"/>
  <cols>
    <col min="1" max="1" width="11.42578125" customWidth="1"/>
    <col min="2" max="2" width="24.7109375" customWidth="1"/>
    <col min="3" max="13" width="11.42578125" customWidth="1"/>
    <col min="14" max="14" width="21.42578125" customWidth="1"/>
    <col min="15" max="15" width="0" hidden="1" customWidth="1"/>
    <col min="16" max="16384" width="11.42578125" hidden="1"/>
  </cols>
  <sheetData>
    <row r="1" spans="2:15"/>
    <row r="2" spans="2:15" ht="15" customHeight="1">
      <c r="B2" s="34"/>
      <c r="C2" s="77" t="s">
        <v>114</v>
      </c>
      <c r="D2" s="77"/>
      <c r="E2" s="77"/>
      <c r="F2" s="77"/>
      <c r="G2" s="77"/>
      <c r="H2" s="77"/>
      <c r="I2" s="77"/>
      <c r="J2" s="77"/>
      <c r="K2" s="77"/>
      <c r="L2" s="77"/>
      <c r="M2" s="34"/>
      <c r="N2" s="34"/>
      <c r="O2" s="34"/>
    </row>
    <row r="3" spans="2:15" ht="15" customHeight="1">
      <c r="B3" s="34"/>
      <c r="C3" s="77"/>
      <c r="D3" s="77"/>
      <c r="E3" s="77"/>
      <c r="F3" s="77"/>
      <c r="G3" s="77"/>
      <c r="H3" s="77"/>
      <c r="I3" s="77"/>
      <c r="J3" s="77"/>
      <c r="K3" s="77"/>
      <c r="L3" s="77"/>
      <c r="M3" s="34"/>
      <c r="N3" s="34"/>
      <c r="O3" s="34"/>
    </row>
    <row r="4" spans="2:15"/>
    <row r="5" spans="2:15"/>
    <row r="6" spans="2:15"/>
    <row r="7" spans="2:15">
      <c r="D7" s="150" t="s">
        <v>115</v>
      </c>
      <c r="E7" s="150"/>
      <c r="K7" s="150" t="s">
        <v>125</v>
      </c>
      <c r="L7" s="150"/>
    </row>
    <row r="8" spans="2:15">
      <c r="D8" s="150"/>
      <c r="E8" s="150"/>
      <c r="K8" s="150"/>
      <c r="L8" s="150"/>
    </row>
    <row r="9" spans="2:15"/>
    <row r="10" spans="2:15"/>
    <row r="11" spans="2:15"/>
    <row r="12" spans="2:15"/>
    <row r="13" spans="2:15" ht="15" customHeight="1">
      <c r="D13" s="150" t="s">
        <v>163</v>
      </c>
      <c r="E13" s="150"/>
      <c r="K13" s="150" t="s">
        <v>140</v>
      </c>
      <c r="L13" s="150"/>
    </row>
    <row r="14" spans="2:15">
      <c r="D14" s="150"/>
      <c r="E14" s="150"/>
      <c r="K14" s="150"/>
      <c r="L14" s="150"/>
    </row>
    <row r="15" spans="2:15"/>
    <row r="16" spans="2:15"/>
    <row r="17"/>
    <row r="18"/>
  </sheetData>
  <sheetProtection sheet="1" objects="1" scenarios="1" selectLockedCells="1"/>
  <mergeCells count="5">
    <mergeCell ref="D13:E14"/>
    <mergeCell ref="K13:L14"/>
    <mergeCell ref="D7:E8"/>
    <mergeCell ref="K7:L8"/>
    <mergeCell ref="C2:L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</sheetPr>
  <dimension ref="A1:J25"/>
  <sheetViews>
    <sheetView showGridLines="0" showRowColHeaders="0" workbookViewId="0">
      <selection activeCell="G15" sqref="G15:H15"/>
    </sheetView>
  </sheetViews>
  <sheetFormatPr baseColWidth="10" defaultColWidth="0" defaultRowHeight="15" zeroHeight="1"/>
  <cols>
    <col min="1" max="1" width="49.7109375" customWidth="1"/>
    <col min="2" max="5" width="11.42578125" customWidth="1"/>
    <col min="6" max="6" width="1.7109375" customWidth="1"/>
    <col min="7" max="8" width="11.42578125" customWidth="1"/>
    <col min="9" max="9" width="3.28515625" customWidth="1"/>
    <col min="10" max="10" width="64.85546875" customWidth="1"/>
    <col min="11" max="16384" width="11.42578125" hidden="1"/>
  </cols>
  <sheetData>
    <row r="1" spans="2:9"/>
    <row r="2" spans="2:9">
      <c r="B2" s="135" t="s">
        <v>124</v>
      </c>
      <c r="C2" s="135"/>
      <c r="D2" s="135"/>
      <c r="E2" s="135"/>
      <c r="F2" s="135"/>
      <c r="G2" s="135"/>
      <c r="H2" s="135"/>
      <c r="I2" s="135"/>
    </row>
    <row r="3" spans="2:9">
      <c r="B3" s="135"/>
      <c r="C3" s="135"/>
      <c r="D3" s="135"/>
      <c r="E3" s="135"/>
      <c r="F3" s="135"/>
      <c r="G3" s="135"/>
      <c r="H3" s="135"/>
      <c r="I3" s="135"/>
    </row>
    <row r="4" spans="2:9"/>
    <row r="5" spans="2:9">
      <c r="C5" s="28">
        <v>1</v>
      </c>
    </row>
    <row r="6" spans="2:9"/>
    <row r="7" spans="2:9">
      <c r="B7" s="153" t="s">
        <v>116</v>
      </c>
      <c r="C7" s="153"/>
      <c r="D7" s="153"/>
      <c r="E7" s="153"/>
      <c r="F7" s="33"/>
      <c r="G7" s="154">
        <f>Tiempos!G10</f>
        <v>0</v>
      </c>
      <c r="H7" s="155"/>
    </row>
    <row r="8" spans="2:9" ht="4.5" customHeight="1"/>
    <row r="9" spans="2:9">
      <c r="B9" s="153" t="s">
        <v>117</v>
      </c>
      <c r="C9" s="153"/>
      <c r="D9" s="153"/>
      <c r="E9" s="153"/>
      <c r="F9" s="33"/>
      <c r="G9" s="152">
        <f>IFERROR(IF(C5=1,ROUNDDOWN(60/(G7*1440),0),60/(G7*1440)),0)</f>
        <v>0</v>
      </c>
      <c r="H9" s="152"/>
    </row>
    <row r="10" spans="2:9" ht="3.75" customHeight="1">
      <c r="B10" s="151"/>
      <c r="C10" s="151"/>
      <c r="D10" s="151"/>
      <c r="E10" s="151"/>
      <c r="F10" s="1"/>
      <c r="G10" s="151"/>
      <c r="H10" s="151"/>
    </row>
    <row r="11" spans="2:9">
      <c r="B11" s="153" t="s">
        <v>118</v>
      </c>
      <c r="C11" s="153"/>
      <c r="D11" s="153"/>
      <c r="E11" s="153"/>
      <c r="F11" s="33"/>
      <c r="G11" s="100">
        <v>7.5</v>
      </c>
      <c r="H11" s="100"/>
    </row>
    <row r="12" spans="2:9" ht="4.5" customHeight="1">
      <c r="B12" s="151"/>
      <c r="C12" s="151"/>
      <c r="D12" s="151"/>
      <c r="E12" s="151"/>
      <c r="F12" s="1"/>
      <c r="G12" s="151"/>
      <c r="H12" s="151"/>
    </row>
    <row r="13" spans="2:9">
      <c r="B13" s="153" t="s">
        <v>119</v>
      </c>
      <c r="C13" s="153"/>
      <c r="D13" s="153"/>
      <c r="E13" s="153"/>
      <c r="F13" s="1"/>
      <c r="G13" s="152">
        <f>IFERROR(IF(C5=1,ROUNDDOWN(((60/(G7*1440))*G11),0),((60/(G7*1440))*G11)),0)</f>
        <v>0</v>
      </c>
      <c r="H13" s="152"/>
    </row>
    <row r="14" spans="2:9" ht="5.25" customHeight="1">
      <c r="B14" s="151"/>
      <c r="C14" s="151"/>
      <c r="D14" s="151"/>
      <c r="E14" s="151"/>
      <c r="F14" s="1"/>
      <c r="G14" s="151"/>
      <c r="H14" s="151"/>
    </row>
    <row r="15" spans="2:9">
      <c r="B15" s="153" t="s">
        <v>120</v>
      </c>
      <c r="C15" s="153"/>
      <c r="D15" s="153"/>
      <c r="E15" s="153"/>
      <c r="F15" s="1"/>
      <c r="G15" s="100">
        <v>2</v>
      </c>
      <c r="H15" s="100"/>
    </row>
    <row r="16" spans="2:9" ht="3" customHeight="1">
      <c r="B16" s="151"/>
      <c r="C16" s="151"/>
      <c r="D16" s="151"/>
      <c r="E16" s="151"/>
      <c r="F16" s="1"/>
      <c r="G16" s="151"/>
      <c r="H16" s="151"/>
    </row>
    <row r="17" spans="2:8">
      <c r="B17" s="153" t="s">
        <v>121</v>
      </c>
      <c r="C17" s="153"/>
      <c r="D17" s="153"/>
      <c r="E17" s="153"/>
      <c r="F17" s="1"/>
      <c r="G17" s="152">
        <f>IFERROR(IF(C5=1,ROUNDDOWN(((60/(G7*1440))*G11)*G15,0),((60/(G7*1440))*G11)*G15),0)</f>
        <v>0</v>
      </c>
      <c r="H17" s="152"/>
    </row>
    <row r="18" spans="2:8" ht="4.5" customHeight="1">
      <c r="B18" s="151"/>
      <c r="C18" s="151"/>
      <c r="D18" s="151"/>
      <c r="E18" s="151"/>
      <c r="F18" s="1"/>
      <c r="G18" s="151"/>
      <c r="H18" s="151"/>
    </row>
    <row r="19" spans="2:8">
      <c r="B19" s="153" t="s">
        <v>122</v>
      </c>
      <c r="C19" s="153"/>
      <c r="D19" s="153"/>
      <c r="E19" s="153"/>
      <c r="F19" s="1"/>
      <c r="G19" s="100">
        <v>24</v>
      </c>
      <c r="H19" s="100"/>
    </row>
    <row r="20" spans="2:8" ht="4.5" customHeight="1">
      <c r="B20" s="151"/>
      <c r="C20" s="151"/>
      <c r="D20" s="151"/>
      <c r="E20" s="151"/>
      <c r="F20" s="1"/>
      <c r="G20" s="151"/>
      <c r="H20" s="151"/>
    </row>
    <row r="21" spans="2:8">
      <c r="B21" s="153" t="s">
        <v>123</v>
      </c>
      <c r="C21" s="153"/>
      <c r="D21" s="153"/>
      <c r="E21" s="153"/>
      <c r="F21" s="1"/>
      <c r="G21" s="152">
        <f>IFERROR(IF(C5=1,ROUNDDOWN((((60/(G7*1440))*G11)*G15)*G19,0),(((60/(G7*1440))*G11)*G15)*G19),0)</f>
        <v>0</v>
      </c>
      <c r="H21" s="152"/>
    </row>
    <row r="22" spans="2:8">
      <c r="B22" s="151"/>
      <c r="C22" s="151"/>
      <c r="D22" s="151"/>
      <c r="E22" s="151"/>
      <c r="F22" s="1"/>
      <c r="G22" s="151"/>
      <c r="H22" s="151"/>
    </row>
    <row r="23" spans="2:8" ht="89.25" customHeight="1">
      <c r="B23" s="151"/>
      <c r="C23" s="151"/>
      <c r="D23" s="151"/>
      <c r="E23" s="151"/>
      <c r="F23" s="1"/>
      <c r="G23" s="151"/>
      <c r="H23" s="151"/>
    </row>
    <row r="24" spans="2:8" hidden="1">
      <c r="B24" s="151"/>
      <c r="C24" s="151"/>
      <c r="D24" s="151"/>
      <c r="E24" s="151"/>
      <c r="F24" s="1"/>
      <c r="G24" s="151"/>
      <c r="H24" s="151"/>
    </row>
    <row r="25" spans="2:8" hidden="1">
      <c r="G25" s="151"/>
      <c r="H25" s="151"/>
    </row>
  </sheetData>
  <sheetProtection sheet="1" objects="1" scenarios="1" selectLockedCells="1"/>
  <mergeCells count="36">
    <mergeCell ref="G25:H25"/>
    <mergeCell ref="B2:I3"/>
    <mergeCell ref="G19:H19"/>
    <mergeCell ref="G20:H20"/>
    <mergeCell ref="G21:H21"/>
    <mergeCell ref="G22:H22"/>
    <mergeCell ref="G23:H23"/>
    <mergeCell ref="G24:H24"/>
    <mergeCell ref="G13:H13"/>
    <mergeCell ref="G14:H14"/>
    <mergeCell ref="G15:H15"/>
    <mergeCell ref="G16:H16"/>
    <mergeCell ref="G17:H17"/>
    <mergeCell ref="G18:H18"/>
    <mergeCell ref="B19:E19"/>
    <mergeCell ref="B20:E20"/>
    <mergeCell ref="B21:E21"/>
    <mergeCell ref="B22:E22"/>
    <mergeCell ref="B23:E23"/>
    <mergeCell ref="B24:E24"/>
    <mergeCell ref="B13:E13"/>
    <mergeCell ref="B14:E14"/>
    <mergeCell ref="B15:E15"/>
    <mergeCell ref="B16:E16"/>
    <mergeCell ref="B17:E17"/>
    <mergeCell ref="B18:E18"/>
    <mergeCell ref="B7:E7"/>
    <mergeCell ref="G7:H7"/>
    <mergeCell ref="B9:E9"/>
    <mergeCell ref="B10:E10"/>
    <mergeCell ref="B11:E11"/>
    <mergeCell ref="B12:E12"/>
    <mergeCell ref="G9:H9"/>
    <mergeCell ref="G10:H10"/>
    <mergeCell ref="G11:H11"/>
    <mergeCell ref="G12:H1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Option Button 1">
              <controlPr defaultSize="0" autoFill="0" autoLine="0" autoPict="0">
                <anchor moveWithCells="1">
                  <from>
                    <xdr:col>3</xdr:col>
                    <xdr:colOff>657225</xdr:colOff>
                    <xdr:row>3</xdr:row>
                    <xdr:rowOff>180975</xdr:rowOff>
                  </from>
                  <to>
                    <xdr:col>4</xdr:col>
                    <xdr:colOff>733425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Option Button 2">
              <controlPr defaultSize="0" autoFill="0" autoLine="0" autoPict="0">
                <anchor moveWithCells="1">
                  <from>
                    <xdr:col>6</xdr:col>
                    <xdr:colOff>285750</xdr:colOff>
                    <xdr:row>3</xdr:row>
                    <xdr:rowOff>161925</xdr:rowOff>
                  </from>
                  <to>
                    <xdr:col>7</xdr:col>
                    <xdr:colOff>723900</xdr:colOff>
                    <xdr:row>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1"/>
  </sheetPr>
  <dimension ref="A1:J21"/>
  <sheetViews>
    <sheetView showGridLines="0" showRowColHeaders="0" workbookViewId="0">
      <selection activeCell="F17" sqref="F17:G17"/>
    </sheetView>
  </sheetViews>
  <sheetFormatPr baseColWidth="10" defaultColWidth="0" defaultRowHeight="15" zeroHeight="1"/>
  <cols>
    <col min="1" max="1" width="49.28515625" customWidth="1"/>
    <col min="2" max="4" width="11.42578125" customWidth="1"/>
    <col min="5" max="5" width="1.28515625" customWidth="1"/>
    <col min="6" max="7" width="11.42578125" customWidth="1"/>
    <col min="8" max="8" width="16.42578125" bestFit="1" customWidth="1"/>
    <col min="9" max="9" width="57.28515625" customWidth="1"/>
    <col min="10" max="10" width="11.85546875" hidden="1" customWidth="1"/>
    <col min="11" max="16384" width="11.42578125" hidden="1"/>
  </cols>
  <sheetData>
    <row r="1" spans="2:9"/>
    <row r="2" spans="2:9">
      <c r="B2" s="158" t="s">
        <v>129</v>
      </c>
      <c r="C2" s="158"/>
      <c r="D2" s="158"/>
      <c r="E2" s="158"/>
      <c r="F2" s="158"/>
      <c r="G2" s="158"/>
      <c r="H2" s="158"/>
    </row>
    <row r="3" spans="2:9">
      <c r="B3" s="158"/>
      <c r="C3" s="158"/>
      <c r="D3" s="158"/>
      <c r="E3" s="158"/>
      <c r="F3" s="158"/>
      <c r="G3" s="158"/>
      <c r="H3" s="158"/>
    </row>
    <row r="4" spans="2:9"/>
    <row r="5" spans="2:9">
      <c r="I5" s="36">
        <v>0</v>
      </c>
    </row>
    <row r="6" spans="2:9">
      <c r="B6" s="87" t="str">
        <f>IF(Produccion!G19=0,"Tenga en cuenta que primero debe diligenciar la información referente a los cálculos de producción…","Hola!")</f>
        <v>Hola!</v>
      </c>
      <c r="C6" s="87"/>
      <c r="D6" s="87"/>
      <c r="I6" s="36">
        <v>0.01</v>
      </c>
    </row>
    <row r="7" spans="2:9">
      <c r="B7" s="87"/>
      <c r="C7" s="87"/>
      <c r="D7" s="87"/>
      <c r="I7" s="36">
        <v>0.05</v>
      </c>
    </row>
    <row r="8" spans="2:9">
      <c r="B8" s="87"/>
      <c r="C8" s="87"/>
      <c r="D8" s="87"/>
      <c r="I8" s="36">
        <v>0.1</v>
      </c>
    </row>
    <row r="9" spans="2:9">
      <c r="B9" s="87"/>
      <c r="C9" s="87"/>
      <c r="D9" s="87"/>
      <c r="I9" s="36">
        <v>0.15</v>
      </c>
    </row>
    <row r="10" spans="2:9">
      <c r="B10" s="87"/>
      <c r="C10" s="87"/>
      <c r="D10" s="87"/>
      <c r="I10" s="36">
        <v>0.2</v>
      </c>
    </row>
    <row r="11" spans="2:9">
      <c r="I11" s="36">
        <v>0.25</v>
      </c>
    </row>
    <row r="12" spans="2:9">
      <c r="I12" s="36">
        <v>0.3</v>
      </c>
    </row>
    <row r="13" spans="2:9">
      <c r="I13" s="36">
        <v>0.35</v>
      </c>
    </row>
    <row r="14" spans="2:9">
      <c r="I14" s="36">
        <v>0.4</v>
      </c>
    </row>
    <row r="15" spans="2:9">
      <c r="B15" s="153" t="s">
        <v>126</v>
      </c>
      <c r="C15" s="153"/>
      <c r="D15" s="153"/>
      <c r="F15" s="100">
        <v>15</v>
      </c>
      <c r="G15" s="100"/>
      <c r="I15" s="36">
        <v>0.45</v>
      </c>
    </row>
    <row r="16" spans="2:9" ht="6" customHeight="1">
      <c r="I16" s="36">
        <v>0.5</v>
      </c>
    </row>
    <row r="17" spans="2:10">
      <c r="B17" s="153" t="s">
        <v>127</v>
      </c>
      <c r="C17" s="153"/>
      <c r="D17" s="153"/>
      <c r="F17" s="159">
        <v>0.15</v>
      </c>
      <c r="G17" s="159"/>
    </row>
    <row r="18" spans="2:10" ht="6" customHeight="1"/>
    <row r="19" spans="2:10">
      <c r="B19" s="59" t="s">
        <v>128</v>
      </c>
      <c r="C19" s="59"/>
      <c r="D19" s="59"/>
      <c r="F19" s="160">
        <f>IFERROR((F15/Produccion!G17)*(1+(F17)),0)</f>
        <v>0</v>
      </c>
      <c r="G19" s="161"/>
      <c r="H19" s="156" t="str">
        <f>IF(F19&gt;0,"días"," ")</f>
        <v xml:space="preserve"> </v>
      </c>
      <c r="J19" s="35"/>
    </row>
    <row r="20" spans="2:10">
      <c r="B20" s="59"/>
      <c r="C20" s="59"/>
      <c r="D20" s="59"/>
      <c r="F20" s="162"/>
      <c r="G20" s="163"/>
      <c r="H20" s="157"/>
    </row>
    <row r="21" spans="2:10" ht="81.75" customHeight="1"/>
  </sheetData>
  <sheetProtection sheet="1" objects="1" scenarios="1" selectLockedCells="1"/>
  <mergeCells count="9">
    <mergeCell ref="H19:H20"/>
    <mergeCell ref="B2:H3"/>
    <mergeCell ref="B6:D10"/>
    <mergeCell ref="F15:G15"/>
    <mergeCell ref="B15:D15"/>
    <mergeCell ref="B17:D17"/>
    <mergeCell ref="F17:G17"/>
    <mergeCell ref="B19:D20"/>
    <mergeCell ref="F19:G20"/>
  </mergeCells>
  <dataValidations count="1">
    <dataValidation type="list" allowBlank="1" showInputMessage="1" showErrorMessage="1" sqref="F17:G17" xr:uid="{00000000-0002-0000-0600-000000000000}">
      <formula1>$I$5:$I$16</formula1>
    </dataValidation>
  </dataValidation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1"/>
  </sheetPr>
  <dimension ref="A1:J23"/>
  <sheetViews>
    <sheetView showGridLines="0" showRowColHeaders="0" workbookViewId="0">
      <selection activeCell="F17" sqref="F17:G17"/>
    </sheetView>
  </sheetViews>
  <sheetFormatPr baseColWidth="10" defaultColWidth="0" defaultRowHeight="15" customHeight="1" zeroHeight="1"/>
  <cols>
    <col min="1" max="1" width="44.28515625" customWidth="1"/>
    <col min="2" max="2" width="11.42578125" customWidth="1"/>
    <col min="3" max="3" width="15.5703125" customWidth="1"/>
    <col min="4" max="4" width="21.7109375" customWidth="1"/>
    <col min="5" max="5" width="1.28515625" customWidth="1"/>
    <col min="6" max="7" width="11.42578125" customWidth="1"/>
    <col min="8" max="8" width="16.42578125" bestFit="1" customWidth="1"/>
    <col min="9" max="9" width="57.28515625" customWidth="1"/>
    <col min="10" max="10" width="11.85546875" hidden="1" customWidth="1"/>
    <col min="11" max="16384" width="11.42578125" hidden="1"/>
  </cols>
  <sheetData>
    <row r="1" spans="2:9"/>
    <row r="2" spans="2:9">
      <c r="B2" s="77" t="s">
        <v>133</v>
      </c>
      <c r="C2" s="77"/>
      <c r="D2" s="77"/>
      <c r="E2" s="77"/>
      <c r="F2" s="77"/>
      <c r="G2" s="77"/>
      <c r="H2" s="77"/>
    </row>
    <row r="3" spans="2:9">
      <c r="B3" s="77"/>
      <c r="C3" s="77"/>
      <c r="D3" s="77"/>
      <c r="E3" s="77"/>
      <c r="F3" s="77"/>
      <c r="G3" s="77"/>
      <c r="H3" s="77"/>
    </row>
    <row r="4" spans="2:9" ht="8.25" customHeight="1"/>
    <row r="5" spans="2:9">
      <c r="I5" s="36">
        <v>0</v>
      </c>
    </row>
    <row r="6" spans="2:9">
      <c r="B6" s="87" t="str">
        <f>IF(Produccion!G19=0,"Tenga en cuenta que primero debe diligenciar la información referente a los cálculos de producción…","Hola!")</f>
        <v>Hola!</v>
      </c>
      <c r="C6" s="87"/>
      <c r="D6" s="87"/>
      <c r="I6" s="36">
        <v>0.01</v>
      </c>
    </row>
    <row r="7" spans="2:9">
      <c r="B7" s="87"/>
      <c r="C7" s="87"/>
      <c r="D7" s="87"/>
      <c r="I7" s="36">
        <v>0.05</v>
      </c>
    </row>
    <row r="8" spans="2:9">
      <c r="B8" s="87"/>
      <c r="C8" s="87"/>
      <c r="D8" s="87"/>
      <c r="I8" s="36">
        <v>0.1</v>
      </c>
    </row>
    <row r="9" spans="2:9">
      <c r="B9" s="87"/>
      <c r="C9" s="87"/>
      <c r="D9" s="87"/>
      <c r="I9" s="36">
        <v>0.15</v>
      </c>
    </row>
    <row r="10" spans="2:9">
      <c r="B10" s="87"/>
      <c r="C10" s="87"/>
      <c r="D10" s="87"/>
      <c r="I10" s="36">
        <v>0.2</v>
      </c>
    </row>
    <row r="11" spans="2:9">
      <c r="I11" s="36">
        <v>0.25</v>
      </c>
    </row>
    <row r="12" spans="2:9">
      <c r="I12" s="36">
        <v>0.3</v>
      </c>
    </row>
    <row r="13" spans="2:9">
      <c r="I13" s="36">
        <v>0.35</v>
      </c>
    </row>
    <row r="14" spans="2:9">
      <c r="I14" s="36">
        <v>0.4</v>
      </c>
    </row>
    <row r="15" spans="2:9">
      <c r="B15" s="153" t="s">
        <v>131</v>
      </c>
      <c r="C15" s="153"/>
      <c r="D15" s="153"/>
      <c r="F15" s="171">
        <f>Produccion!G9</f>
        <v>0</v>
      </c>
      <c r="G15" s="172"/>
      <c r="I15" s="36">
        <v>0.45</v>
      </c>
    </row>
    <row r="16" spans="2:9" ht="6" customHeight="1">
      <c r="I16" s="36">
        <v>0.5</v>
      </c>
    </row>
    <row r="17" spans="2:10">
      <c r="B17" s="153" t="s">
        <v>130</v>
      </c>
      <c r="C17" s="153"/>
      <c r="D17" s="153"/>
      <c r="F17" s="173">
        <v>1500</v>
      </c>
      <c r="G17" s="173"/>
      <c r="I17" s="20" t="s">
        <v>139</v>
      </c>
    </row>
    <row r="18" spans="2:10" ht="6" customHeight="1">
      <c r="I18" s="20"/>
    </row>
    <row r="19" spans="2:10" ht="10.5" customHeight="1">
      <c r="B19" s="59" t="s">
        <v>132</v>
      </c>
      <c r="C19" s="59"/>
      <c r="D19" s="59"/>
      <c r="F19" s="164">
        <f>IFERROR(ROUNDDOWN(F17/F15,2),0)</f>
        <v>0</v>
      </c>
      <c r="G19" s="165"/>
      <c r="H19" s="168">
        <f>F19</f>
        <v>0</v>
      </c>
      <c r="I19" s="20" t="s">
        <v>134</v>
      </c>
      <c r="J19" s="35"/>
    </row>
    <row r="20" spans="2:10" ht="9" customHeight="1">
      <c r="B20" s="59"/>
      <c r="C20" s="59"/>
      <c r="D20" s="59"/>
      <c r="F20" s="166"/>
      <c r="G20" s="167"/>
      <c r="H20" s="169"/>
      <c r="I20" s="20" t="s">
        <v>135</v>
      </c>
    </row>
    <row r="21" spans="2:10" ht="9" customHeight="1">
      <c r="B21" s="26"/>
      <c r="C21" s="26"/>
      <c r="D21" s="26"/>
      <c r="F21" s="37"/>
      <c r="G21" s="37"/>
      <c r="H21" s="38"/>
      <c r="I21" s="20" t="s">
        <v>136</v>
      </c>
    </row>
    <row r="22" spans="2:10" ht="78.75" customHeight="1">
      <c r="B22" s="170" t="str">
        <f>IF(F17&gt;0,IF(F19&lt;0.9,CONCATENATE(I19,Tiempos!P10,I20,F19,I21),IF(F19&lt;0.95,CONCATENATE(I19,Tiempos!P10,I20,F19,I22),IF(F19&lt;=1,CONCATENATE(I19,Tiempos!P10,I20,F19,I23),CONCATENATE(I19,Tiempos!P10,I20,F19,I17))))," ")</f>
        <v>Teniendo en cuenta que la producción esperada se estimó considerando una serie de suplementos equivalentes a 0 relacionados con el/la operario(a) y con las condiciones del trabajo, una productividad del  0 se puede considerar como INEFICIENTE. Los planes de acción pueden considerar: Revisar Los suplementos establecidos; la curva de fatiga del operario o la actitud del mismo en el desempeño de las operaciones.</v>
      </c>
      <c r="C22" s="170"/>
      <c r="D22" s="170"/>
      <c r="E22" s="170"/>
      <c r="F22" s="170"/>
      <c r="G22" s="170"/>
      <c r="H22" s="170"/>
      <c r="I22" s="20" t="s">
        <v>137</v>
      </c>
    </row>
    <row r="23" spans="2:10" ht="2.25" customHeight="1">
      <c r="I23" s="20" t="s">
        <v>138</v>
      </c>
    </row>
  </sheetData>
  <sheetProtection sheet="1" objects="1" scenarios="1" selectLockedCells="1"/>
  <mergeCells count="10">
    <mergeCell ref="B19:D20"/>
    <mergeCell ref="F19:G20"/>
    <mergeCell ref="H19:H20"/>
    <mergeCell ref="B22:H22"/>
    <mergeCell ref="B2:H3"/>
    <mergeCell ref="B6:D10"/>
    <mergeCell ref="B15:D15"/>
    <mergeCell ref="F15:G15"/>
    <mergeCell ref="B17:D17"/>
    <mergeCell ref="F17:G17"/>
  </mergeCell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7B716F5B-1BB8-42B9-A2A5-3C7DB9E53052}">
            <x14:iconSet iconSet="3Symbols2" custom="1">
              <x14:cfvo type="percent">
                <xm:f>0</xm:f>
              </x14:cfvo>
              <x14:cfvo type="num">
                <xm:f>0.9</xm:f>
              </x14:cfvo>
              <x14:cfvo type="num">
                <xm:f>0.95</xm:f>
              </x14:cfvo>
              <x14:cfIcon iconSet="3Symbols2" iconId="0"/>
              <x14:cfIcon iconSet="3Symbols2" iconId="1"/>
              <x14:cfIcon iconSet="3Symbols2" iconId="2"/>
            </x14:iconSet>
          </x14:cfRule>
          <xm:sqref>H19:H21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1"/>
  </sheetPr>
  <dimension ref="A1:J45"/>
  <sheetViews>
    <sheetView showGridLines="0" showRowColHeaders="0" topLeftCell="A10" workbookViewId="0">
      <selection activeCell="G40" sqref="G40:I40"/>
    </sheetView>
  </sheetViews>
  <sheetFormatPr baseColWidth="10" defaultColWidth="0" defaultRowHeight="15" zeroHeight="1"/>
  <cols>
    <col min="1" max="1" width="38" customWidth="1"/>
    <col min="2" max="2" width="21.85546875" customWidth="1"/>
    <col min="3" max="5" width="11.42578125" customWidth="1"/>
    <col min="6" max="6" width="1.42578125" customWidth="1"/>
    <col min="7" max="9" width="11.42578125" customWidth="1"/>
    <col min="10" max="10" width="48.7109375" customWidth="1"/>
    <col min="11" max="16384" width="11.42578125" hidden="1"/>
  </cols>
  <sheetData>
    <row r="1" spans="2:9"/>
    <row r="2" spans="2:9">
      <c r="B2" s="175" t="s">
        <v>162</v>
      </c>
      <c r="C2" s="175"/>
      <c r="D2" s="175"/>
      <c r="E2" s="175"/>
      <c r="F2" s="175"/>
      <c r="G2" s="175"/>
      <c r="H2" s="175"/>
      <c r="I2" s="175"/>
    </row>
    <row r="3" spans="2:9">
      <c r="B3" s="175"/>
      <c r="C3" s="175"/>
      <c r="D3" s="175"/>
      <c r="E3" s="175"/>
      <c r="F3" s="175"/>
      <c r="G3" s="175"/>
      <c r="H3" s="175"/>
      <c r="I3" s="175"/>
    </row>
    <row r="4" spans="2:9" ht="3" customHeight="1"/>
    <row r="5" spans="2:9"/>
    <row r="6" spans="2:9">
      <c r="B6" s="153" t="s">
        <v>142</v>
      </c>
      <c r="C6" s="153"/>
      <c r="D6" s="153"/>
      <c r="E6" s="153"/>
      <c r="G6" s="178"/>
      <c r="H6" s="178"/>
      <c r="I6" s="178"/>
    </row>
    <row r="7" spans="2:9" ht="3" customHeight="1"/>
    <row r="8" spans="2:9">
      <c r="B8" s="153" t="s">
        <v>144</v>
      </c>
      <c r="C8" s="153" t="s">
        <v>141</v>
      </c>
      <c r="D8" s="153"/>
      <c r="E8" s="153"/>
      <c r="G8" s="182"/>
      <c r="H8" s="182"/>
      <c r="I8" s="182"/>
    </row>
    <row r="9" spans="2:9" ht="3" customHeight="1"/>
    <row r="10" spans="2:9">
      <c r="B10" s="153" t="s">
        <v>145</v>
      </c>
      <c r="C10" s="153"/>
      <c r="D10" s="153"/>
      <c r="E10" s="153"/>
      <c r="G10" s="174">
        <f>G6*G8</f>
        <v>0</v>
      </c>
      <c r="H10" s="174"/>
      <c r="I10" s="174"/>
    </row>
    <row r="11" spans="2:9" ht="3" customHeight="1">
      <c r="B11" s="33"/>
      <c r="C11" s="33"/>
      <c r="D11" s="33"/>
      <c r="E11" s="33"/>
      <c r="G11" s="39"/>
      <c r="H11" s="39"/>
      <c r="I11" s="39"/>
    </row>
    <row r="12" spans="2:9">
      <c r="B12" s="153" t="s">
        <v>150</v>
      </c>
      <c r="C12" s="153"/>
      <c r="D12" s="153"/>
      <c r="E12" s="153"/>
      <c r="G12" s="100"/>
      <c r="H12" s="100"/>
      <c r="I12" s="100"/>
    </row>
    <row r="13" spans="2:9" ht="3" customHeight="1">
      <c r="B13" s="33"/>
      <c r="C13" s="33"/>
      <c r="D13" s="33"/>
      <c r="E13" s="33"/>
      <c r="G13" s="39"/>
      <c r="H13" s="39"/>
      <c r="I13" s="39"/>
    </row>
    <row r="14" spans="2:9">
      <c r="B14" s="153" t="s">
        <v>151</v>
      </c>
      <c r="C14" s="153"/>
      <c r="D14" s="153"/>
      <c r="E14" s="153"/>
      <c r="G14" s="100"/>
      <c r="H14" s="100"/>
      <c r="I14" s="100"/>
    </row>
    <row r="15" spans="2:9" ht="3" customHeight="1">
      <c r="B15" s="33"/>
      <c r="C15" s="33"/>
      <c r="D15" s="33"/>
      <c r="E15" s="33"/>
      <c r="G15" s="39"/>
      <c r="H15" s="39"/>
      <c r="I15" s="39"/>
    </row>
    <row r="16" spans="2:9">
      <c r="B16" s="153" t="s">
        <v>152</v>
      </c>
      <c r="C16" s="153"/>
      <c r="D16" s="153"/>
      <c r="E16" s="153"/>
      <c r="G16" s="100"/>
      <c r="H16" s="100"/>
      <c r="I16" s="100"/>
    </row>
    <row r="17" spans="2:9" ht="3" customHeight="1"/>
    <row r="18" spans="2:9">
      <c r="B18" s="153" t="s">
        <v>143</v>
      </c>
      <c r="C18" s="153"/>
      <c r="D18" s="153"/>
      <c r="E18" s="153"/>
      <c r="G18" s="181">
        <f>(G12*G14)+G16</f>
        <v>0</v>
      </c>
      <c r="H18" s="181"/>
      <c r="I18" s="181"/>
    </row>
    <row r="19" spans="2:9" ht="3" customHeight="1"/>
    <row r="20" spans="2:9">
      <c r="B20" s="153" t="s">
        <v>146</v>
      </c>
      <c r="C20" s="153"/>
      <c r="D20" s="153"/>
      <c r="E20" s="153"/>
      <c r="G20" s="174">
        <f>IFERROR((G6+G10)/G18,0)</f>
        <v>0</v>
      </c>
      <c r="H20" s="174"/>
      <c r="I20" s="174"/>
    </row>
    <row r="21" spans="2:9" ht="3" customHeight="1"/>
    <row r="22" spans="2:9">
      <c r="B22" s="153" t="s">
        <v>147</v>
      </c>
      <c r="C22" s="153"/>
      <c r="D22" s="153"/>
      <c r="E22" s="153"/>
      <c r="G22" s="174">
        <f>G20/60</f>
        <v>0</v>
      </c>
      <c r="H22" s="174"/>
      <c r="I22" s="174"/>
    </row>
    <row r="23" spans="2:9" ht="3" customHeight="1"/>
    <row r="24" spans="2:9">
      <c r="B24" s="153" t="s">
        <v>148</v>
      </c>
      <c r="C24" s="153"/>
      <c r="D24" s="153"/>
      <c r="E24" s="153"/>
      <c r="G24" s="154">
        <f>Tiempos!G10</f>
        <v>0</v>
      </c>
      <c r="H24" s="155"/>
      <c r="I24" s="155"/>
    </row>
    <row r="25" spans="2:9" ht="3" customHeight="1"/>
    <row r="26" spans="2:9">
      <c r="B26" s="176" t="s">
        <v>149</v>
      </c>
      <c r="C26" s="176"/>
      <c r="D26" s="176"/>
      <c r="E26" s="176"/>
      <c r="F26" s="40"/>
      <c r="G26" s="177">
        <f>(G24*24)*G20</f>
        <v>0</v>
      </c>
      <c r="H26" s="177"/>
      <c r="I26" s="177"/>
    </row>
    <row r="27" spans="2:9" ht="3" customHeight="1"/>
    <row r="28" spans="2:9">
      <c r="B28" s="153" t="s">
        <v>153</v>
      </c>
      <c r="C28" s="153"/>
      <c r="D28" s="153"/>
      <c r="E28" s="153"/>
      <c r="G28" s="178"/>
      <c r="H28" s="178"/>
      <c r="I28" s="178"/>
    </row>
    <row r="29" spans="2:9" ht="3" customHeight="1"/>
    <row r="30" spans="2:9">
      <c r="B30" s="153" t="s">
        <v>154</v>
      </c>
      <c r="C30" s="153"/>
      <c r="D30" s="153"/>
      <c r="E30" s="153"/>
      <c r="G30" s="178"/>
      <c r="H30" s="178"/>
      <c r="I30" s="178"/>
    </row>
    <row r="31" spans="2:9" ht="3" customHeight="1"/>
    <row r="32" spans="2:9">
      <c r="B32" s="176" t="s">
        <v>155</v>
      </c>
      <c r="C32" s="176"/>
      <c r="D32" s="176"/>
      <c r="E32" s="176"/>
      <c r="F32" s="40"/>
      <c r="G32" s="177">
        <f>G26+G28+G30</f>
        <v>0</v>
      </c>
      <c r="H32" s="177"/>
      <c r="I32" s="177"/>
    </row>
    <row r="33" spans="2:9" ht="3" customHeight="1"/>
    <row r="34" spans="2:9">
      <c r="B34" s="153" t="s">
        <v>156</v>
      </c>
      <c r="C34" s="153"/>
      <c r="D34" s="153"/>
      <c r="E34" s="153"/>
      <c r="G34" s="178"/>
      <c r="H34" s="178"/>
      <c r="I34" s="178"/>
    </row>
    <row r="35" spans="2:9" ht="3" customHeight="1"/>
    <row r="36" spans="2:9">
      <c r="B36" s="153" t="s">
        <v>157</v>
      </c>
      <c r="C36" s="153"/>
      <c r="D36" s="153"/>
      <c r="E36" s="153"/>
      <c r="G36" s="180">
        <f>IFERROR(G34/G32,0)</f>
        <v>0</v>
      </c>
      <c r="H36" s="180"/>
      <c r="I36" s="180"/>
    </row>
    <row r="37" spans="2:9" ht="3" customHeight="1"/>
    <row r="38" spans="2:9">
      <c r="B38" s="176" t="s">
        <v>158</v>
      </c>
      <c r="C38" s="176"/>
      <c r="D38" s="176"/>
      <c r="E38" s="176"/>
      <c r="F38" s="40"/>
      <c r="G38" s="177">
        <f>G32+G34</f>
        <v>0</v>
      </c>
      <c r="H38" s="177"/>
      <c r="I38" s="177"/>
    </row>
    <row r="39" spans="2:9" ht="3" customHeight="1"/>
    <row r="40" spans="2:9">
      <c r="B40" s="153" t="s">
        <v>159</v>
      </c>
      <c r="C40" s="153"/>
      <c r="D40" s="153"/>
      <c r="E40" s="153"/>
      <c r="G40" s="178"/>
      <c r="H40" s="178"/>
      <c r="I40" s="178"/>
    </row>
    <row r="41" spans="2:9" ht="3" customHeight="1"/>
    <row r="42" spans="2:9">
      <c r="B42" s="153" t="s">
        <v>160</v>
      </c>
      <c r="C42" s="153"/>
      <c r="D42" s="153"/>
      <c r="E42" s="153"/>
      <c r="G42" s="179">
        <f>IFERROR(G40/G34,0)</f>
        <v>0</v>
      </c>
      <c r="H42" s="179"/>
      <c r="I42" s="179"/>
    </row>
    <row r="43" spans="2:9" ht="3" customHeight="1"/>
    <row r="44" spans="2:9">
      <c r="B44" s="153" t="s">
        <v>161</v>
      </c>
      <c r="C44" s="153"/>
      <c r="D44" s="153"/>
      <c r="E44" s="153"/>
      <c r="G44" s="174">
        <f>G42*G38</f>
        <v>0</v>
      </c>
      <c r="H44" s="174"/>
      <c r="I44" s="174"/>
    </row>
    <row r="45" spans="2:9"/>
  </sheetData>
  <sheetProtection sheet="1" objects="1" scenarios="1" selectLockedCells="1"/>
  <mergeCells count="41">
    <mergeCell ref="B18:E18"/>
    <mergeCell ref="G10:I10"/>
    <mergeCell ref="G18:I18"/>
    <mergeCell ref="B6:E6"/>
    <mergeCell ref="G6:I6"/>
    <mergeCell ref="B8:E8"/>
    <mergeCell ref="G8:I8"/>
    <mergeCell ref="B10:E10"/>
    <mergeCell ref="B12:E12"/>
    <mergeCell ref="G12:I12"/>
    <mergeCell ref="B14:E14"/>
    <mergeCell ref="G14:I14"/>
    <mergeCell ref="B16:E16"/>
    <mergeCell ref="G16:I16"/>
    <mergeCell ref="B20:E20"/>
    <mergeCell ref="G20:I20"/>
    <mergeCell ref="B22:E22"/>
    <mergeCell ref="G22:I22"/>
    <mergeCell ref="B24:E24"/>
    <mergeCell ref="G24:I24"/>
    <mergeCell ref="G28:I28"/>
    <mergeCell ref="B30:E30"/>
    <mergeCell ref="G30:I30"/>
    <mergeCell ref="B26:E26"/>
    <mergeCell ref="G26:I26"/>
    <mergeCell ref="B44:E44"/>
    <mergeCell ref="G44:I44"/>
    <mergeCell ref="B2:I3"/>
    <mergeCell ref="B38:E38"/>
    <mergeCell ref="G38:I38"/>
    <mergeCell ref="B40:E40"/>
    <mergeCell ref="G40:I40"/>
    <mergeCell ref="B42:E42"/>
    <mergeCell ref="G42:I42"/>
    <mergeCell ref="B32:E32"/>
    <mergeCell ref="G32:I32"/>
    <mergeCell ref="B34:E34"/>
    <mergeCell ref="G34:I34"/>
    <mergeCell ref="B36:E36"/>
    <mergeCell ref="G36:I36"/>
    <mergeCell ref="B28:E28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Inicio</vt:lpstr>
      <vt:lpstr>Cálculo de muestra</vt:lpstr>
      <vt:lpstr>Tiempos</vt:lpstr>
      <vt:lpstr>Suplementos</vt:lpstr>
      <vt:lpstr>Aplicación del TE</vt:lpstr>
      <vt:lpstr>Produccion</vt:lpstr>
      <vt:lpstr>P. Entrega</vt:lpstr>
      <vt:lpstr>Productividad</vt:lpstr>
      <vt:lpstr>Costos</vt:lpstr>
      <vt:lpstr>Elementos</vt:lpstr>
      <vt:lpstr>FORMATO TOMA DE TIEMPOS - C-OPE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</dc:creator>
  <cp:lastModifiedBy>FABRICIO GUADARRAMA</cp:lastModifiedBy>
  <dcterms:created xsi:type="dcterms:W3CDTF">2016-06-17T16:25:18Z</dcterms:created>
  <dcterms:modified xsi:type="dcterms:W3CDTF">2021-11-09T09:21:08Z</dcterms:modified>
</cp:coreProperties>
</file>